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bi\Občina\ZOS\"/>
    </mc:Choice>
  </mc:AlternateContent>
  <xr:revisionPtr revIDLastSave="0" documentId="13_ncr:1_{A55ED6C0-600D-4DAD-8D3E-1AAD0A9614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datki" sheetId="1" r:id="rId1"/>
  </sheets>
  <definedNames>
    <definedName name="GLAVA">#N/A</definedName>
    <definedName name="ODH">#N/A</definedName>
    <definedName name="PRIH">#N/A</definedName>
    <definedName name="PRVA">#N/A</definedName>
    <definedName name="SHEM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5" i="1" s="1"/>
  <c r="C27" i="1" s="1"/>
  <c r="D20" i="1"/>
  <c r="D18" i="1"/>
  <c r="D16" i="1"/>
  <c r="D14" i="1"/>
  <c r="D13" i="1"/>
  <c r="D12" i="1"/>
  <c r="D11" i="1"/>
  <c r="D10" i="1"/>
  <c r="D9" i="1"/>
  <c r="D8" i="1"/>
  <c r="Q19" i="1"/>
  <c r="J7" i="1"/>
  <c r="J8" i="1"/>
  <c r="J9" i="1"/>
  <c r="J10" i="1"/>
  <c r="J11" i="1"/>
  <c r="J12" i="1"/>
  <c r="J13" i="1"/>
  <c r="J15" i="1"/>
  <c r="J17" i="1"/>
  <c r="J19" i="1"/>
  <c r="Q8" i="1"/>
  <c r="Q9" i="1"/>
  <c r="Q10" i="1"/>
  <c r="Q11" i="1"/>
  <c r="Q12" i="1"/>
  <c r="Q13" i="1"/>
  <c r="Q15" i="1"/>
  <c r="Q17" i="1"/>
  <c r="Q7" i="1"/>
  <c r="K7" i="1"/>
  <c r="K8" i="1"/>
  <c r="K9" i="1"/>
  <c r="K10" i="1"/>
  <c r="K11" i="1"/>
  <c r="K12" i="1"/>
  <c r="K13" i="1"/>
  <c r="K19" i="1"/>
  <c r="K21" i="1"/>
  <c r="K17" i="1"/>
  <c r="K15" i="1"/>
  <c r="J21" i="1"/>
  <c r="I23" i="1"/>
  <c r="M25" i="1"/>
  <c r="N25" i="1" s="1"/>
  <c r="N21" i="1"/>
  <c r="O21" i="1" s="1"/>
  <c r="Q21" i="1" s="1"/>
  <c r="N23" i="1"/>
  <c r="E23" i="1"/>
  <c r="P21" i="1" l="1"/>
  <c r="M27" i="1"/>
  <c r="N27" i="1" s="1"/>
  <c r="F27" i="1"/>
  <c r="F23" i="1"/>
  <c r="O23" i="1" s="1"/>
  <c r="F25" i="1"/>
  <c r="E25" i="1"/>
  <c r="G25" i="1" l="1"/>
  <c r="O25" i="1" s="1"/>
  <c r="K23" i="1"/>
  <c r="I25" i="1" l="1"/>
  <c r="E27" i="1"/>
  <c r="Q23" i="1"/>
  <c r="P23" i="1"/>
  <c r="J23" i="1"/>
  <c r="O27" i="1" l="1"/>
  <c r="Q27" i="1" s="1"/>
  <c r="G27" i="1"/>
  <c r="P25" i="1"/>
  <c r="Q25" i="1"/>
  <c r="I27" i="1"/>
  <c r="J27" i="1" s="1"/>
  <c r="K25" i="1"/>
  <c r="J25" i="1"/>
  <c r="P27" i="1"/>
  <c r="K27" i="1" l="1"/>
</calcChain>
</file>

<file path=xl/sharedStrings.xml><?xml version="1.0" encoding="utf-8"?>
<sst xmlns="http://schemas.openxmlformats.org/spreadsheetml/2006/main" count="38" uniqueCount="33">
  <si>
    <t>Leto</t>
  </si>
  <si>
    <t>za leto 2017</t>
  </si>
  <si>
    <t>za leto 2018</t>
  </si>
  <si>
    <t>za leto 2019</t>
  </si>
  <si>
    <t>za leto 2020</t>
  </si>
  <si>
    <t>za leto 2021</t>
  </si>
  <si>
    <t>dejanski stroški občin po izračunu MF</t>
  </si>
  <si>
    <t>za leto 2022</t>
  </si>
  <si>
    <t>stroški nad povprečnino</t>
  </si>
  <si>
    <t>Primerjava med povprečnino in dejanskimi stroški</t>
  </si>
  <si>
    <t>Za leto 2015</t>
  </si>
  <si>
    <t>Za leto 2014</t>
  </si>
  <si>
    <t>Za leto 2016</t>
  </si>
  <si>
    <t>za leto 2023</t>
  </si>
  <si>
    <t xml:space="preserve">medletna rast </t>
  </si>
  <si>
    <t>za leto 2024</t>
  </si>
  <si>
    <t>za leto 2025</t>
  </si>
  <si>
    <t>povprečni medletni index štirih let</t>
  </si>
  <si>
    <t>za leto 2026</t>
  </si>
  <si>
    <t>za leto 2027</t>
  </si>
  <si>
    <t>dodatna sredstva v MIO €</t>
  </si>
  <si>
    <t>dod. za nove naloge</t>
  </si>
  <si>
    <t>izračun povprečnine po 12. čenu</t>
  </si>
  <si>
    <t>povprečje stroškov od    (t-4) do (t-1)</t>
  </si>
  <si>
    <t>povprečnina skupaj</t>
  </si>
  <si>
    <t>dodatna sredstva k povprečnini</t>
  </si>
  <si>
    <t>razlika med stroški in povprečnino</t>
  </si>
  <si>
    <t>višina povprečnine določena z ZIPRS + dodatek</t>
  </si>
  <si>
    <t>podfinanciranost občin (upoštevan dodatek)</t>
  </si>
  <si>
    <t>stroški nad povprečnino s "prištetim" dodatkom</t>
  </si>
  <si>
    <t xml:space="preserve">predvidena medletna rast </t>
  </si>
  <si>
    <t>medletna rast stroš.</t>
  </si>
  <si>
    <t>prebivalci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</si>
</sst>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SIT&quot;;\-#,##0\ &quot;SIT&quot;"/>
    <numFmt numFmtId="167" formatCode="#,##0.00_ ;\-#,##0.00\ "/>
  </numFmts>
  <fonts count="12" x14ac:knownFonts="1">
    <font>
      <sz val="10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/>
    </xf>
    <xf numFmtId="164" fontId="2" fillId="0" borderId="1" xfId="7" applyFont="1" applyBorder="1" applyAlignment="1">
      <alignment horizontal="right" vertical="center"/>
    </xf>
    <xf numFmtId="164" fontId="2" fillId="0" borderId="1" xfId="7" applyFont="1" applyBorder="1" applyAlignment="1">
      <alignment vertical="center"/>
    </xf>
    <xf numFmtId="0" fontId="3" fillId="0" borderId="0" xfId="0" applyFont="1"/>
    <xf numFmtId="0" fontId="2" fillId="0" borderId="8" xfId="0" applyFont="1" applyBorder="1" applyAlignment="1">
      <alignment vertical="center"/>
    </xf>
    <xf numFmtId="164" fontId="2" fillId="0" borderId="9" xfId="7" applyFont="1" applyBorder="1" applyAlignment="1">
      <alignment vertical="center"/>
    </xf>
    <xf numFmtId="164" fontId="2" fillId="0" borderId="9" xfId="7" applyFont="1" applyBorder="1" applyAlignment="1">
      <alignment horizontal="right" vertical="center"/>
    </xf>
    <xf numFmtId="164" fontId="5" fillId="2" borderId="1" xfId="7" applyFont="1" applyFill="1" applyBorder="1" applyAlignment="1">
      <alignment vertical="center"/>
    </xf>
    <xf numFmtId="164" fontId="5" fillId="2" borderId="1" xfId="7" applyFont="1" applyFill="1" applyBorder="1" applyAlignment="1">
      <alignment horizontal="right" vertical="center"/>
    </xf>
    <xf numFmtId="164" fontId="5" fillId="2" borderId="4" xfId="7" applyFont="1" applyFill="1" applyBorder="1" applyAlignment="1">
      <alignment vertical="center"/>
    </xf>
    <xf numFmtId="10" fontId="5" fillId="2" borderId="1" xfId="8" applyNumberFormat="1" applyFont="1" applyFill="1" applyBorder="1" applyAlignment="1">
      <alignment vertical="center"/>
    </xf>
    <xf numFmtId="10" fontId="5" fillId="2" borderId="4" xfId="8" applyNumberFormat="1" applyFont="1" applyFill="1" applyBorder="1" applyAlignment="1">
      <alignment vertical="center"/>
    </xf>
    <xf numFmtId="164" fontId="5" fillId="2" borderId="4" xfId="7" applyFont="1" applyFill="1" applyBorder="1" applyAlignment="1">
      <alignment horizontal="right" vertical="center"/>
    </xf>
    <xf numFmtId="0" fontId="0" fillId="0" borderId="1" xfId="0" applyBorder="1"/>
    <xf numFmtId="10" fontId="2" fillId="0" borderId="1" xfId="8" applyNumberFormat="1" applyFont="1" applyBorder="1" applyAlignment="1">
      <alignment vertical="center"/>
    </xf>
    <xf numFmtId="0" fontId="0" fillId="0" borderId="9" xfId="0" applyBorder="1"/>
    <xf numFmtId="164" fontId="7" fillId="2" borderId="1" xfId="0" applyNumberFormat="1" applyFont="1" applyFill="1" applyBorder="1"/>
    <xf numFmtId="164" fontId="7" fillId="2" borderId="4" xfId="0" applyNumberFormat="1" applyFont="1" applyFill="1" applyBorder="1"/>
    <xf numFmtId="0" fontId="1" fillId="0" borderId="0" xfId="0" applyFont="1" applyAlignment="1">
      <alignment horizontal="center"/>
    </xf>
    <xf numFmtId="0" fontId="8" fillId="2" borderId="2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164" fontId="5" fillId="0" borderId="1" xfId="7" applyFont="1" applyFill="1" applyBorder="1" applyAlignment="1">
      <alignment vertical="center"/>
    </xf>
    <xf numFmtId="10" fontId="5" fillId="0" borderId="1" xfId="8" applyNumberFormat="1" applyFont="1" applyFill="1" applyBorder="1" applyAlignment="1">
      <alignment vertical="center"/>
    </xf>
    <xf numFmtId="0" fontId="7" fillId="0" borderId="1" xfId="0" applyFont="1" applyFill="1" applyBorder="1"/>
    <xf numFmtId="164" fontId="5" fillId="0" borderId="1" xfId="7" applyFont="1" applyFill="1" applyBorder="1" applyAlignment="1">
      <alignment horizontal="right" vertical="center"/>
    </xf>
    <xf numFmtId="164" fontId="8" fillId="2" borderId="1" xfId="7" applyFont="1" applyFill="1" applyBorder="1" applyAlignment="1">
      <alignment horizontal="right" vertical="center"/>
    </xf>
    <xf numFmtId="164" fontId="8" fillId="2" borderId="4" xfId="7" applyFont="1" applyFill="1" applyBorder="1" applyAlignment="1">
      <alignment horizontal="right" vertical="center"/>
    </xf>
    <xf numFmtId="164" fontId="5" fillId="0" borderId="1" xfId="7" applyFont="1" applyFill="1" applyBorder="1" applyAlignment="1">
      <alignment horizontal="center" vertical="center"/>
    </xf>
    <xf numFmtId="2" fontId="8" fillId="2" borderId="1" xfId="7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164" fontId="8" fillId="0" borderId="1" xfId="7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164" fontId="2" fillId="0" borderId="1" xfId="7" applyFont="1" applyFill="1" applyBorder="1" applyAlignment="1">
      <alignment vertical="center"/>
    </xf>
    <xf numFmtId="10" fontId="2" fillId="0" borderId="1" xfId="8" applyNumberFormat="1" applyFont="1" applyFill="1" applyBorder="1" applyAlignment="1">
      <alignment vertical="center"/>
    </xf>
    <xf numFmtId="0" fontId="1" fillId="0" borderId="1" xfId="0" applyFont="1" applyFill="1" applyBorder="1"/>
    <xf numFmtId="164" fontId="2" fillId="0" borderId="1" xfId="7" applyFont="1" applyFill="1" applyBorder="1" applyAlignment="1">
      <alignment horizontal="right" vertical="center"/>
    </xf>
    <xf numFmtId="164" fontId="2" fillId="0" borderId="1" xfId="7" applyFont="1" applyFill="1" applyBorder="1"/>
    <xf numFmtId="164" fontId="11" fillId="0" borderId="1" xfId="7" applyFont="1" applyFill="1" applyBorder="1" applyAlignment="1">
      <alignment horizontal="right" vertical="center"/>
    </xf>
    <xf numFmtId="164" fontId="1" fillId="0" borderId="1" xfId="0" applyNumberFormat="1" applyFont="1" applyFill="1" applyBorder="1"/>
    <xf numFmtId="2" fontId="11" fillId="0" borderId="1" xfId="7" applyNumberFormat="1" applyFont="1" applyFill="1" applyBorder="1" applyAlignment="1">
      <alignment horizontal="center" vertical="center"/>
    </xf>
    <xf numFmtId="0" fontId="0" fillId="0" borderId="0" xfId="0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0" fontId="3" fillId="3" borderId="1" xfId="8" applyNumberFormat="1" applyFont="1" applyFill="1" applyBorder="1" applyAlignment="1">
      <alignment horizontal="center" vertical="center"/>
    </xf>
    <xf numFmtId="10" fontId="3" fillId="0" borderId="1" xfId="8" applyNumberFormat="1" applyFont="1" applyFill="1" applyBorder="1" applyAlignment="1">
      <alignment horizontal="center" vertical="center"/>
    </xf>
    <xf numFmtId="164" fontId="9" fillId="0" borderId="1" xfId="7" applyFont="1" applyBorder="1" applyAlignment="1">
      <alignment horizontal="right" vertical="center"/>
    </xf>
    <xf numFmtId="164" fontId="9" fillId="0" borderId="1" xfId="7" applyFont="1" applyFill="1" applyBorder="1" applyAlignment="1">
      <alignment horizontal="right" vertical="center"/>
    </xf>
    <xf numFmtId="0" fontId="1" fillId="0" borderId="1" xfId="0" applyFont="1" applyBorder="1"/>
    <xf numFmtId="10" fontId="3" fillId="2" borderId="1" xfId="8" applyNumberFormat="1" applyFont="1" applyFill="1" applyBorder="1" applyAlignment="1">
      <alignment horizontal="center" vertical="center"/>
    </xf>
    <xf numFmtId="2" fontId="8" fillId="2" borderId="4" xfId="7" applyNumberFormat="1" applyFont="1" applyFill="1" applyBorder="1" applyAlignment="1">
      <alignment horizontal="center" vertical="center"/>
    </xf>
    <xf numFmtId="10" fontId="3" fillId="3" borderId="4" xfId="8" applyNumberFormat="1" applyFont="1" applyFill="1" applyBorder="1" applyAlignment="1">
      <alignment horizontal="center" vertical="center"/>
    </xf>
    <xf numFmtId="10" fontId="3" fillId="2" borderId="4" xfId="8" applyNumberFormat="1" applyFont="1" applyFill="1" applyBorder="1" applyAlignment="1">
      <alignment horizontal="center" vertical="center"/>
    </xf>
    <xf numFmtId="2" fontId="11" fillId="0" borderId="9" xfId="7" applyNumberFormat="1" applyFont="1" applyFill="1" applyBorder="1" applyAlignment="1">
      <alignment horizontal="center" vertical="center"/>
    </xf>
    <xf numFmtId="10" fontId="3" fillId="3" borderId="9" xfId="8" applyNumberFormat="1" applyFont="1" applyFill="1" applyBorder="1" applyAlignment="1">
      <alignment horizontal="center" vertical="center"/>
    </xf>
    <xf numFmtId="10" fontId="3" fillId="0" borderId="9" xfId="8" applyNumberFormat="1" applyFont="1" applyFill="1" applyBorder="1" applyAlignment="1">
      <alignment horizontal="center" vertical="center"/>
    </xf>
    <xf numFmtId="164" fontId="9" fillId="0" borderId="9" xfId="7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164" fontId="2" fillId="4" borderId="1" xfId="7" applyFont="1" applyFill="1" applyBorder="1" applyAlignment="1">
      <alignment vertical="center"/>
    </xf>
    <xf numFmtId="10" fontId="2" fillId="4" borderId="1" xfId="8" applyNumberFormat="1" applyFont="1" applyFill="1" applyBorder="1" applyAlignment="1">
      <alignment vertical="center"/>
    </xf>
    <xf numFmtId="0" fontId="0" fillId="4" borderId="1" xfId="0" applyFill="1" applyBorder="1"/>
    <xf numFmtId="164" fontId="2" fillId="4" borderId="1" xfId="7" applyFont="1" applyFill="1" applyBorder="1" applyAlignment="1">
      <alignment horizontal="right" vertical="center"/>
    </xf>
    <xf numFmtId="2" fontId="11" fillId="4" borderId="1" xfId="7" applyNumberFormat="1" applyFont="1" applyFill="1" applyBorder="1" applyAlignment="1">
      <alignment horizontal="center" vertical="center"/>
    </xf>
    <xf numFmtId="10" fontId="3" fillId="4" borderId="1" xfId="8" applyNumberFormat="1" applyFont="1" applyFill="1" applyBorder="1" applyAlignment="1">
      <alignment horizontal="center" vertical="center"/>
    </xf>
    <xf numFmtId="164" fontId="9" fillId="4" borderId="1" xfId="7" applyFont="1" applyFill="1" applyBorder="1" applyAlignment="1">
      <alignment horizontal="right" vertical="center"/>
    </xf>
    <xf numFmtId="167" fontId="6" fillId="5" borderId="10" xfId="7" applyNumberFormat="1" applyFont="1" applyFill="1" applyBorder="1" applyAlignment="1">
      <alignment horizontal="center" vertical="center"/>
    </xf>
    <xf numFmtId="167" fontId="6" fillId="5" borderId="3" xfId="7" applyNumberFormat="1" applyFont="1" applyFill="1" applyBorder="1" applyAlignment="1">
      <alignment horizontal="center" vertical="center"/>
    </xf>
    <xf numFmtId="167" fontId="3" fillId="5" borderId="3" xfId="7" applyNumberFormat="1" applyFont="1" applyFill="1" applyBorder="1" applyAlignment="1">
      <alignment horizontal="center" vertical="center"/>
    </xf>
    <xf numFmtId="167" fontId="6" fillId="5" borderId="12" xfId="7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7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/>
    </xf>
    <xf numFmtId="164" fontId="5" fillId="2" borderId="4" xfId="7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4" fontId="1" fillId="0" borderId="0" xfId="7" applyFont="1" applyAlignment="1">
      <alignment horizontal="left"/>
    </xf>
    <xf numFmtId="49" fontId="9" fillId="0" borderId="5" xfId="0" applyNumberFormat="1" applyFont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164" fontId="8" fillId="0" borderId="1" xfId="7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/>
    </xf>
    <xf numFmtId="2" fontId="8" fillId="0" borderId="1" xfId="7" applyNumberFormat="1" applyFont="1" applyFill="1" applyBorder="1" applyAlignment="1">
      <alignment horizontal="center" vertical="center"/>
    </xf>
    <xf numFmtId="164" fontId="8" fillId="2" borderId="1" xfId="7" applyFont="1" applyFill="1" applyBorder="1" applyAlignment="1">
      <alignment vertical="center"/>
    </xf>
  </cellXfs>
  <cellStyles count="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Navadno" xfId="0" builtinId="0"/>
    <cellStyle name="Normal 2" xfId="5" xr:uid="{00000000-0005-0000-0000-000005000000}"/>
    <cellStyle name="Normal 3" xfId="6" xr:uid="{00000000-0005-0000-0000-000006000000}"/>
    <cellStyle name="Odstotek" xfId="8" builtinId="5"/>
    <cellStyle name="Vejica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3:Q31"/>
  <sheetViews>
    <sheetView tabSelected="1" zoomScale="80" zoomScaleNormal="80" workbookViewId="0">
      <selection activeCell="R8" sqref="R8"/>
    </sheetView>
  </sheetViews>
  <sheetFormatPr defaultColWidth="8.81640625" defaultRowHeight="12.5" x14ac:dyDescent="0.25"/>
  <cols>
    <col min="1" max="1" width="8.81640625" style="1"/>
    <col min="2" max="2" width="15.6328125" style="1" customWidth="1"/>
    <col min="3" max="3" width="14.90625" style="1" customWidth="1"/>
    <col min="4" max="4" width="10.90625" style="1" customWidth="1"/>
    <col min="5" max="5" width="13.6328125" style="1" customWidth="1"/>
    <col min="6" max="6" width="13.26953125" style="1" customWidth="1"/>
    <col min="7" max="7" width="10.26953125" customWidth="1"/>
    <col min="8" max="8" width="8.08984375" style="1" bestFit="1" customWidth="1"/>
    <col min="9" max="9" width="12.453125" style="1" customWidth="1"/>
    <col min="10" max="10" width="12.90625" style="20" customWidth="1"/>
    <col min="11" max="11" width="13.36328125" style="20" customWidth="1"/>
    <col min="12" max="12" width="3.26953125" style="31" customWidth="1"/>
    <col min="13" max="13" width="9.26953125" style="1" customWidth="1"/>
    <col min="14" max="14" width="13.7265625" style="1" hidden="1" customWidth="1"/>
    <col min="15" max="15" width="19.453125" style="1" hidden="1" customWidth="1"/>
    <col min="16" max="16" width="13.36328125" style="1" customWidth="1"/>
    <col min="17" max="17" width="24" style="20" customWidth="1"/>
    <col min="18" max="16384" width="8.81640625" style="1"/>
  </cols>
  <sheetData>
    <row r="3" spans="2:17" ht="18" x14ac:dyDescent="0.4">
      <c r="B3" s="5" t="s">
        <v>9</v>
      </c>
      <c r="P3" s="1" t="s">
        <v>32</v>
      </c>
      <c r="Q3" s="80">
        <v>2047663</v>
      </c>
    </row>
    <row r="4" spans="2:17" ht="13" thickBot="1" x14ac:dyDescent="0.3"/>
    <row r="5" spans="2:17" ht="66.75" hidden="1" customHeight="1" thickBot="1" x14ac:dyDescent="0.3"/>
    <row r="6" spans="2:17" ht="71.25" customHeight="1" thickBot="1" x14ac:dyDescent="0.3">
      <c r="B6" s="81" t="s">
        <v>0</v>
      </c>
      <c r="C6" s="62" t="s">
        <v>6</v>
      </c>
      <c r="D6" s="62" t="s">
        <v>31</v>
      </c>
      <c r="E6" s="62" t="s">
        <v>23</v>
      </c>
      <c r="F6" s="62" t="s">
        <v>17</v>
      </c>
      <c r="G6" s="62" t="s">
        <v>22</v>
      </c>
      <c r="H6" s="62" t="s">
        <v>21</v>
      </c>
      <c r="I6" s="62" t="s">
        <v>24</v>
      </c>
      <c r="J6" s="62" t="s">
        <v>26</v>
      </c>
      <c r="K6" s="82" t="s">
        <v>8</v>
      </c>
      <c r="L6" s="83"/>
      <c r="M6" s="62" t="s">
        <v>20</v>
      </c>
      <c r="N6" s="62" t="s">
        <v>25</v>
      </c>
      <c r="O6" s="62" t="s">
        <v>27</v>
      </c>
      <c r="P6" s="62" t="s">
        <v>29</v>
      </c>
      <c r="Q6" s="84" t="s">
        <v>28</v>
      </c>
    </row>
    <row r="7" spans="2:17" ht="17.25" customHeight="1" x14ac:dyDescent="0.25">
      <c r="B7" s="6" t="s">
        <v>11</v>
      </c>
      <c r="C7" s="7">
        <v>564.96</v>
      </c>
      <c r="D7" s="7"/>
      <c r="E7" s="7"/>
      <c r="F7" s="7"/>
      <c r="G7" s="17"/>
      <c r="H7" s="8"/>
      <c r="I7" s="8">
        <v>536</v>
      </c>
      <c r="J7" s="58">
        <f t="shared" ref="J7:J19" si="0">I7-C7</f>
        <v>-28.960000000000036</v>
      </c>
      <c r="K7" s="59">
        <f t="shared" ref="K7:K13" si="1">(C7-I7)/I7</f>
        <v>5.4029850746268725E-2</v>
      </c>
      <c r="L7" s="60"/>
      <c r="M7" s="8"/>
      <c r="N7" s="8"/>
      <c r="O7" s="8"/>
      <c r="P7" s="61"/>
      <c r="Q7" s="71">
        <f>(I7-C7)*Q$3</f>
        <v>-59300320.480000071</v>
      </c>
    </row>
    <row r="8" spans="2:17" ht="17.25" customHeight="1" x14ac:dyDescent="0.25">
      <c r="B8" s="2" t="s">
        <v>10</v>
      </c>
      <c r="C8" s="4">
        <v>559.59</v>
      </c>
      <c r="D8" s="16">
        <f>C8/C7-1</f>
        <v>-9.5050977060322506E-3</v>
      </c>
      <c r="E8" s="4"/>
      <c r="F8" s="4"/>
      <c r="G8" s="15"/>
      <c r="H8" s="3"/>
      <c r="I8" s="3">
        <v>522</v>
      </c>
      <c r="J8" s="42">
        <f t="shared" si="0"/>
        <v>-37.590000000000032</v>
      </c>
      <c r="K8" s="49">
        <f t="shared" si="1"/>
        <v>7.201149425287362E-2</v>
      </c>
      <c r="L8" s="50"/>
      <c r="M8" s="3"/>
      <c r="N8" s="3"/>
      <c r="O8" s="3"/>
      <c r="P8" s="51"/>
      <c r="Q8" s="72">
        <f>(I8-C8)*Q$3</f>
        <v>-76971652.170000061</v>
      </c>
    </row>
    <row r="9" spans="2:17" ht="18" x14ac:dyDescent="0.25">
      <c r="B9" s="2" t="s">
        <v>12</v>
      </c>
      <c r="C9" s="4">
        <v>572.09</v>
      </c>
      <c r="D9" s="16">
        <f t="shared" ref="D9:D13" si="2">C9/C8-1</f>
        <v>2.23377830197109E-2</v>
      </c>
      <c r="E9" s="4"/>
      <c r="F9" s="4"/>
      <c r="G9" s="15"/>
      <c r="H9" s="3"/>
      <c r="I9" s="3">
        <v>522</v>
      </c>
      <c r="J9" s="42">
        <f t="shared" si="0"/>
        <v>-50.090000000000032</v>
      </c>
      <c r="K9" s="49">
        <f t="shared" si="1"/>
        <v>9.5957854406130333E-2</v>
      </c>
      <c r="L9" s="50"/>
      <c r="M9" s="3"/>
      <c r="N9" s="3"/>
      <c r="O9" s="3"/>
      <c r="P9" s="51"/>
      <c r="Q9" s="72">
        <f>(I9-C9)*Q$3</f>
        <v>-102567439.67000006</v>
      </c>
    </row>
    <row r="10" spans="2:17" ht="18" x14ac:dyDescent="0.25">
      <c r="B10" s="2" t="s">
        <v>1</v>
      </c>
      <c r="C10" s="4">
        <v>591.26</v>
      </c>
      <c r="D10" s="16">
        <f t="shared" si="2"/>
        <v>3.350871366393382E-2</v>
      </c>
      <c r="E10" s="4"/>
      <c r="F10" s="4"/>
      <c r="G10" s="15"/>
      <c r="H10" s="3"/>
      <c r="I10" s="3">
        <v>533.5</v>
      </c>
      <c r="J10" s="42">
        <f t="shared" si="0"/>
        <v>-57.759999999999991</v>
      </c>
      <c r="K10" s="49">
        <f t="shared" si="1"/>
        <v>0.10826616682286784</v>
      </c>
      <c r="L10" s="50"/>
      <c r="M10" s="3"/>
      <c r="N10" s="3"/>
      <c r="O10" s="3"/>
      <c r="P10" s="51"/>
      <c r="Q10" s="72">
        <f>(I10-C10)*Q$3</f>
        <v>-118273014.87999998</v>
      </c>
    </row>
    <row r="11" spans="2:17" ht="18" x14ac:dyDescent="0.25">
      <c r="B11" s="2" t="s">
        <v>2</v>
      </c>
      <c r="C11" s="4">
        <v>631.64</v>
      </c>
      <c r="D11" s="16">
        <f t="shared" si="2"/>
        <v>6.8294827994452412E-2</v>
      </c>
      <c r="E11" s="4"/>
      <c r="F11" s="4"/>
      <c r="G11" s="15"/>
      <c r="H11" s="3"/>
      <c r="I11" s="3">
        <v>551</v>
      </c>
      <c r="J11" s="42">
        <f t="shared" si="0"/>
        <v>-80.639999999999986</v>
      </c>
      <c r="K11" s="49">
        <f t="shared" si="1"/>
        <v>0.14635208711433753</v>
      </c>
      <c r="L11" s="50"/>
      <c r="M11" s="3"/>
      <c r="N11" s="3"/>
      <c r="O11" s="3"/>
      <c r="P11" s="51"/>
      <c r="Q11" s="72">
        <f>(I11-C11)*Q$3</f>
        <v>-165123544.31999996</v>
      </c>
    </row>
    <row r="12" spans="2:17" ht="18" x14ac:dyDescent="0.25">
      <c r="B12" s="2" t="s">
        <v>3</v>
      </c>
      <c r="C12" s="4">
        <v>647.72</v>
      </c>
      <c r="D12" s="16">
        <f t="shared" si="2"/>
        <v>2.5457539104553284E-2</v>
      </c>
      <c r="E12" s="4"/>
      <c r="F12" s="4"/>
      <c r="G12" s="15"/>
      <c r="H12" s="3"/>
      <c r="I12" s="3">
        <v>573.5</v>
      </c>
      <c r="J12" s="42">
        <f t="shared" si="0"/>
        <v>-74.220000000000027</v>
      </c>
      <c r="K12" s="49">
        <f t="shared" si="1"/>
        <v>0.12941586748038367</v>
      </c>
      <c r="L12" s="50"/>
      <c r="M12" s="3"/>
      <c r="N12" s="3"/>
      <c r="O12" s="3"/>
      <c r="P12" s="51"/>
      <c r="Q12" s="72">
        <f>(I12-C12)*Q$3</f>
        <v>-151977547.86000004</v>
      </c>
    </row>
    <row r="13" spans="2:17" ht="18" x14ac:dyDescent="0.25">
      <c r="B13" s="63" t="s">
        <v>4</v>
      </c>
      <c r="C13" s="64">
        <v>649.73</v>
      </c>
      <c r="D13" s="65">
        <f t="shared" si="2"/>
        <v>3.1031927376026225E-3</v>
      </c>
      <c r="E13" s="64"/>
      <c r="F13" s="64"/>
      <c r="G13" s="66"/>
      <c r="H13" s="67"/>
      <c r="I13" s="67">
        <v>623.96</v>
      </c>
      <c r="J13" s="68">
        <f t="shared" si="0"/>
        <v>-25.769999999999982</v>
      </c>
      <c r="K13" s="49">
        <f t="shared" si="1"/>
        <v>4.130072440541057E-2</v>
      </c>
      <c r="L13" s="69"/>
      <c r="M13" s="67"/>
      <c r="N13" s="67"/>
      <c r="O13" s="67"/>
      <c r="P13" s="70"/>
      <c r="Q13" s="72">
        <f>(I13-C13)*Q$3</f>
        <v>-52768275.509999961</v>
      </c>
    </row>
    <row r="14" spans="2:17" ht="18" x14ac:dyDescent="0.25">
      <c r="B14" s="2" t="s">
        <v>14</v>
      </c>
      <c r="C14" s="4"/>
      <c r="D14" s="16">
        <f>C15/C13-1</f>
        <v>5.1421359641697251E-2</v>
      </c>
      <c r="E14" s="16"/>
      <c r="F14" s="16"/>
      <c r="G14" s="15"/>
      <c r="H14" s="3"/>
      <c r="I14" s="3"/>
      <c r="J14" s="42"/>
      <c r="K14" s="49"/>
      <c r="L14" s="50"/>
      <c r="M14" s="3"/>
      <c r="N14" s="3"/>
      <c r="O14" s="3"/>
      <c r="P14" s="51"/>
      <c r="Q14" s="72"/>
    </row>
    <row r="15" spans="2:17" ht="18" x14ac:dyDescent="0.25">
      <c r="B15" s="2" t="s">
        <v>5</v>
      </c>
      <c r="C15" s="4">
        <v>683.14</v>
      </c>
      <c r="D15" s="4"/>
      <c r="E15" s="4"/>
      <c r="F15" s="4"/>
      <c r="G15" s="15"/>
      <c r="H15" s="3"/>
      <c r="I15" s="3">
        <v>628.20000000000005</v>
      </c>
      <c r="J15" s="42">
        <f t="shared" si="0"/>
        <v>-54.939999999999941</v>
      </c>
      <c r="K15" s="49">
        <f>(C15-I15)/I15</f>
        <v>8.7456224132441793E-2</v>
      </c>
      <c r="L15" s="50"/>
      <c r="M15" s="3"/>
      <c r="N15" s="3"/>
      <c r="O15" s="3"/>
      <c r="P15" s="51"/>
      <c r="Q15" s="72">
        <f>(I15-C15)*Q$3</f>
        <v>-112498605.21999988</v>
      </c>
    </row>
    <row r="16" spans="2:17" ht="18" x14ac:dyDescent="0.25">
      <c r="B16" s="2" t="s">
        <v>14</v>
      </c>
      <c r="C16" s="4"/>
      <c r="D16" s="16">
        <f>C17/C15-1</f>
        <v>6.2388383054717833E-2</v>
      </c>
      <c r="E16" s="16"/>
      <c r="F16" s="16"/>
      <c r="G16" s="15"/>
      <c r="H16" s="3"/>
      <c r="I16" s="3"/>
      <c r="J16" s="42"/>
      <c r="K16" s="49"/>
      <c r="L16" s="50"/>
      <c r="M16" s="3"/>
      <c r="N16" s="3"/>
      <c r="O16" s="3"/>
      <c r="P16" s="51"/>
      <c r="Q16" s="72"/>
    </row>
    <row r="17" spans="1:17" ht="18" x14ac:dyDescent="0.25">
      <c r="B17" s="2" t="s">
        <v>7</v>
      </c>
      <c r="C17" s="4">
        <v>725.76</v>
      </c>
      <c r="D17" s="4"/>
      <c r="E17" s="4"/>
      <c r="F17" s="4"/>
      <c r="G17" s="15"/>
      <c r="H17" s="3"/>
      <c r="I17" s="3">
        <v>645</v>
      </c>
      <c r="J17" s="42">
        <f t="shared" si="0"/>
        <v>-80.759999999999991</v>
      </c>
      <c r="K17" s="49">
        <f t="shared" ref="K17:K27" si="3">(C17-I17)/I17</f>
        <v>0.12520930232558139</v>
      </c>
      <c r="L17" s="50"/>
      <c r="M17" s="3"/>
      <c r="N17" s="3"/>
      <c r="O17" s="3"/>
      <c r="P17" s="51"/>
      <c r="Q17" s="72">
        <f>(I17-C17)*Q$3</f>
        <v>-165369263.88</v>
      </c>
    </row>
    <row r="18" spans="1:17" ht="18" x14ac:dyDescent="0.25">
      <c r="B18" s="2" t="s">
        <v>14</v>
      </c>
      <c r="C18" s="4"/>
      <c r="D18" s="16">
        <f>C19/C17-1</f>
        <v>0.1079557980599648</v>
      </c>
      <c r="E18" s="16"/>
      <c r="F18" s="16"/>
      <c r="G18" s="15"/>
      <c r="H18" s="3"/>
      <c r="I18" s="3"/>
      <c r="J18" s="42"/>
      <c r="K18" s="49"/>
      <c r="L18" s="50"/>
      <c r="M18" s="3"/>
      <c r="N18" s="3"/>
      <c r="O18" s="3"/>
      <c r="P18" s="51"/>
      <c r="Q18" s="72"/>
    </row>
    <row r="19" spans="1:17" ht="18" x14ac:dyDescent="0.25">
      <c r="B19" s="2" t="s">
        <v>13</v>
      </c>
      <c r="C19" s="4">
        <v>804.11</v>
      </c>
      <c r="D19" s="4"/>
      <c r="E19" s="4"/>
      <c r="F19" s="4"/>
      <c r="G19" s="15"/>
      <c r="H19" s="3"/>
      <c r="I19" s="3">
        <v>700</v>
      </c>
      <c r="J19" s="42">
        <f t="shared" si="0"/>
        <v>-104.11000000000001</v>
      </c>
      <c r="K19" s="49">
        <f t="shared" si="3"/>
        <v>0.14872857142857146</v>
      </c>
      <c r="L19" s="50"/>
      <c r="M19" s="3"/>
      <c r="N19" s="3"/>
      <c r="O19" s="3"/>
      <c r="P19" s="51"/>
      <c r="Q19" s="72">
        <f>(I19-C19)*Q$3</f>
        <v>-213182194.93000004</v>
      </c>
    </row>
    <row r="20" spans="1:17" ht="18" x14ac:dyDescent="0.25">
      <c r="B20" s="34" t="s">
        <v>14</v>
      </c>
      <c r="C20" s="35"/>
      <c r="D20" s="36">
        <f>C21/C19-1</f>
        <v>5.7280720299461407E-2</v>
      </c>
      <c r="E20" s="36"/>
      <c r="F20" s="36"/>
      <c r="G20" s="37"/>
      <c r="H20" s="38"/>
      <c r="I20" s="38"/>
      <c r="J20" s="42"/>
      <c r="K20" s="49"/>
      <c r="L20" s="50"/>
      <c r="M20" s="38"/>
      <c r="N20" s="38"/>
      <c r="O20" s="38"/>
      <c r="P20" s="52"/>
      <c r="Q20" s="73"/>
    </row>
    <row r="21" spans="1:17" ht="18" x14ac:dyDescent="0.3">
      <c r="B21" s="34" t="s">
        <v>15</v>
      </c>
      <c r="C21" s="35">
        <v>850.17</v>
      </c>
      <c r="D21" s="35"/>
      <c r="E21" s="35"/>
      <c r="F21" s="35"/>
      <c r="G21" s="53"/>
      <c r="H21" s="38"/>
      <c r="I21" s="39">
        <v>725</v>
      </c>
      <c r="J21" s="42">
        <f>I21-C21</f>
        <v>-125.16999999999996</v>
      </c>
      <c r="K21" s="49">
        <f t="shared" si="3"/>
        <v>0.17264827586206891</v>
      </c>
      <c r="L21" s="50"/>
      <c r="M21" s="40">
        <v>20</v>
      </c>
      <c r="N21" s="41">
        <f>M21/2.04</f>
        <v>9.8039215686274517</v>
      </c>
      <c r="O21" s="38">
        <f>I21+N21+H21</f>
        <v>734.8039215686274</v>
      </c>
      <c r="P21" s="49">
        <f>(C21-O21)/O21</f>
        <v>0.15700253502334893</v>
      </c>
      <c r="Q21" s="72">
        <f>(O21-C21)*Q$3</f>
        <v>-236230850.25901961</v>
      </c>
    </row>
    <row r="22" spans="1:17" ht="18" x14ac:dyDescent="0.25">
      <c r="B22" s="85" t="s">
        <v>30</v>
      </c>
      <c r="C22" s="23"/>
      <c r="D22" s="24">
        <v>5.5E-2</v>
      </c>
      <c r="E22" s="24"/>
      <c r="F22" s="24"/>
      <c r="G22" s="25"/>
      <c r="H22" s="26"/>
      <c r="I22" s="33"/>
      <c r="J22" s="86"/>
      <c r="K22" s="49"/>
      <c r="L22" s="50"/>
      <c r="M22" s="33"/>
      <c r="N22" s="18"/>
      <c r="O22" s="10"/>
      <c r="P22" s="49"/>
      <c r="Q22" s="72"/>
    </row>
    <row r="23" spans="1:17" ht="18" x14ac:dyDescent="0.3">
      <c r="B23" s="87" t="s">
        <v>16</v>
      </c>
      <c r="C23" s="23">
        <f>C21*(D22+1)</f>
        <v>896.92934999999989</v>
      </c>
      <c r="D23" s="23"/>
      <c r="E23" s="23">
        <f>(C13+C15+C17+C19)/4</f>
        <v>715.68500000000006</v>
      </c>
      <c r="F23" s="24">
        <f>SUM(D14:D18)/3</f>
        <v>7.3921846918793291E-2</v>
      </c>
      <c r="G23" s="88">
        <v>768.59</v>
      </c>
      <c r="H23" s="29">
        <v>2.74</v>
      </c>
      <c r="I23" s="33">
        <f>G23+H23</f>
        <v>771.33</v>
      </c>
      <c r="J23" s="89">
        <f>I23-C23</f>
        <v>-125.59934999999984</v>
      </c>
      <c r="K23" s="49">
        <f t="shared" si="3"/>
        <v>0.1628347788884133</v>
      </c>
      <c r="L23" s="50"/>
      <c r="M23" s="33">
        <v>47.88</v>
      </c>
      <c r="N23" s="18">
        <f>M23/2.04</f>
        <v>23.47058823529412</v>
      </c>
      <c r="O23" s="10">
        <f>G23+N23+H23</f>
        <v>794.80058823529419</v>
      </c>
      <c r="P23" s="49">
        <f t="shared" ref="P23:P27" si="4">(C23-O23)/O23</f>
        <v>0.12849608225814665</v>
      </c>
      <c r="Q23" s="72">
        <f>(O23-C23)*Q$3</f>
        <v>-209125286.70140257</v>
      </c>
    </row>
    <row r="24" spans="1:17" ht="18" x14ac:dyDescent="0.3">
      <c r="B24" s="79" t="s">
        <v>30</v>
      </c>
      <c r="C24" s="9"/>
      <c r="D24" s="12">
        <v>5.5E-2</v>
      </c>
      <c r="E24" s="9"/>
      <c r="F24" s="12"/>
      <c r="G24" s="75"/>
      <c r="H24" s="76"/>
      <c r="I24" s="27"/>
      <c r="J24" s="30"/>
      <c r="K24" s="49"/>
      <c r="L24" s="54"/>
      <c r="M24" s="27"/>
      <c r="N24" s="18"/>
      <c r="O24" s="10"/>
      <c r="P24" s="49"/>
      <c r="Q24" s="72"/>
    </row>
    <row r="25" spans="1:17" ht="18" x14ac:dyDescent="0.3">
      <c r="B25" s="21" t="s">
        <v>18</v>
      </c>
      <c r="C25" s="90">
        <f>C23*(D24+1)</f>
        <v>946.26046424999981</v>
      </c>
      <c r="D25" s="9"/>
      <c r="E25" s="9">
        <f t="shared" ref="E25:E27" si="5">(C15+C17+C19+C21)/4</f>
        <v>765.79500000000007</v>
      </c>
      <c r="F25" s="12">
        <f t="shared" ref="F25:F27" si="6">SUM(D16:D20)/3</f>
        <v>7.5874967138048019E-2</v>
      </c>
      <c r="G25" s="75">
        <f>E25*(F25+1)</f>
        <v>823.89967045948163</v>
      </c>
      <c r="H25" s="76">
        <v>6.87</v>
      </c>
      <c r="I25" s="27">
        <f>G25+H25</f>
        <v>830.76967045948163</v>
      </c>
      <c r="J25" s="30">
        <f>I25-C25</f>
        <v>-115.49079379051818</v>
      </c>
      <c r="K25" s="49">
        <f t="shared" si="3"/>
        <v>0.13901662265383688</v>
      </c>
      <c r="L25" s="54"/>
      <c r="M25" s="27">
        <f>M23*1.128</f>
        <v>54.00864</v>
      </c>
      <c r="N25" s="18">
        <f>M25/2.04</f>
        <v>26.474823529411765</v>
      </c>
      <c r="O25" s="10">
        <f>G25+N25+H25</f>
        <v>857.2444939888934</v>
      </c>
      <c r="P25" s="49">
        <f t="shared" si="4"/>
        <v>0.10383965238073577</v>
      </c>
      <c r="Q25" s="72">
        <f>(O25-C25)*Q$3</f>
        <v>-182274708.71276796</v>
      </c>
    </row>
    <row r="26" spans="1:17" ht="18" x14ac:dyDescent="0.3">
      <c r="B26" s="79" t="s">
        <v>30</v>
      </c>
      <c r="C26" s="9"/>
      <c r="D26" s="12">
        <v>5.5E-2</v>
      </c>
      <c r="E26" s="9"/>
      <c r="F26" s="12"/>
      <c r="G26" s="75"/>
      <c r="H26" s="76"/>
      <c r="I26" s="27"/>
      <c r="J26" s="30"/>
      <c r="K26" s="49"/>
      <c r="L26" s="54"/>
      <c r="M26" s="27"/>
      <c r="N26" s="18"/>
      <c r="O26" s="10"/>
      <c r="P26" s="49"/>
      <c r="Q26" s="72"/>
    </row>
    <row r="27" spans="1:17" ht="18.5" thickBot="1" x14ac:dyDescent="0.35">
      <c r="B27" s="22" t="s">
        <v>19</v>
      </c>
      <c r="C27" s="90">
        <f>C25*(D26+1)</f>
        <v>998.3047897837497</v>
      </c>
      <c r="D27" s="11"/>
      <c r="E27" s="11">
        <f t="shared" si="5"/>
        <v>819.24233749999996</v>
      </c>
      <c r="F27" s="13">
        <f t="shared" si="6"/>
        <v>7.3412172786475396E-2</v>
      </c>
      <c r="G27" s="77">
        <f>E27*(F27+1)</f>
        <v>879.38469753454592</v>
      </c>
      <c r="H27" s="78">
        <v>4</v>
      </c>
      <c r="I27" s="28">
        <f>G27+H27</f>
        <v>883.38469753454592</v>
      </c>
      <c r="J27" s="55">
        <f>I27-C27</f>
        <v>-114.92009224920378</v>
      </c>
      <c r="K27" s="56">
        <f t="shared" si="3"/>
        <v>0.13009065310949613</v>
      </c>
      <c r="L27" s="57"/>
      <c r="M27" s="28">
        <f>M25*1.05</f>
        <v>56.709071999999999</v>
      </c>
      <c r="N27" s="19">
        <f>M27/2.04</f>
        <v>27.798564705882352</v>
      </c>
      <c r="O27" s="14">
        <f>G27+N27+H27</f>
        <v>911.18326224042823</v>
      </c>
      <c r="P27" s="56">
        <f t="shared" si="4"/>
        <v>9.5613617099491066E-2</v>
      </c>
      <c r="Q27" s="74">
        <f>(O27-C27)*Q$3</f>
        <v>-178395528.45394024</v>
      </c>
    </row>
    <row r="28" spans="1:17" x14ac:dyDescent="0.25">
      <c r="A28" s="32"/>
      <c r="B28" s="32"/>
      <c r="C28" s="32"/>
      <c r="D28" s="32"/>
      <c r="E28" s="32"/>
      <c r="F28" s="32"/>
      <c r="G28" s="43"/>
      <c r="H28" s="32"/>
      <c r="I28" s="32"/>
      <c r="J28" s="44"/>
      <c r="K28" s="45"/>
      <c r="L28" s="46"/>
      <c r="M28" s="32"/>
      <c r="N28" s="32"/>
      <c r="O28" s="32"/>
      <c r="P28" s="32"/>
      <c r="Q28" s="45"/>
    </row>
    <row r="29" spans="1:17" x14ac:dyDescent="0.25">
      <c r="A29" s="32"/>
      <c r="B29" s="32"/>
      <c r="C29" s="32"/>
      <c r="D29" s="32"/>
      <c r="E29" s="32"/>
      <c r="F29" s="32"/>
      <c r="G29" s="43"/>
      <c r="H29" s="32"/>
      <c r="I29" s="32"/>
      <c r="J29" s="45"/>
      <c r="K29" s="45"/>
      <c r="L29" s="46"/>
      <c r="M29" s="32"/>
      <c r="N29" s="32"/>
      <c r="O29" s="32"/>
      <c r="P29" s="32"/>
      <c r="Q29" s="45"/>
    </row>
    <row r="30" spans="1:17" x14ac:dyDescent="0.25">
      <c r="A30" s="32"/>
      <c r="B30" s="32"/>
      <c r="C30" s="32"/>
      <c r="D30" s="32"/>
      <c r="E30" s="32"/>
      <c r="F30" s="32"/>
      <c r="G30" s="43"/>
      <c r="H30" s="32"/>
      <c r="I30" s="32"/>
      <c r="J30" s="45"/>
      <c r="K30" s="47"/>
      <c r="L30" s="48"/>
      <c r="M30" s="32"/>
      <c r="N30" s="32"/>
      <c r="O30" s="32"/>
      <c r="P30" s="32"/>
      <c r="Q30" s="45"/>
    </row>
    <row r="31" spans="1:17" x14ac:dyDescent="0.25">
      <c r="A31" s="32"/>
      <c r="B31" s="32"/>
      <c r="C31" s="32"/>
      <c r="D31" s="32"/>
      <c r="E31" s="32"/>
      <c r="F31" s="32"/>
      <c r="G31" s="43"/>
      <c r="H31" s="32"/>
      <c r="I31" s="32"/>
      <c r="J31" s="45"/>
      <c r="K31" s="45"/>
      <c r="L31" s="46"/>
      <c r="M31" s="32"/>
      <c r="N31" s="32"/>
      <c r="O31" s="32"/>
      <c r="P31" s="32"/>
      <c r="Q31" s="45"/>
    </row>
  </sheetData>
  <pageMargins left="0.70866141732283472" right="0.43307086614173229" top="0.74803149606299213" bottom="0.74803149606299213" header="0.31496062992125984" footer="0.31496062992125984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Podatki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Klemenc</dc:creator>
  <cp:lastModifiedBy>Robert Smrdelj</cp:lastModifiedBy>
  <cp:lastPrinted>2023-09-19T07:02:30Z</cp:lastPrinted>
  <dcterms:created xsi:type="dcterms:W3CDTF">2015-08-19T12:51:31Z</dcterms:created>
  <dcterms:modified xsi:type="dcterms:W3CDTF">2025-08-26T13:15:32Z</dcterms:modified>
</cp:coreProperties>
</file>