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d.sigov.si\DAT\MDP\StoritveniCenter\RAZPISI\04 MICROSOFT\ODMIO-2026\00 PREDFAZA\Pooblastila\Pooblastilo-2026\V pripravi\Za poslati\"/>
    </mc:Choice>
  </mc:AlternateContent>
  <xr:revisionPtr revIDLastSave="0" documentId="13_ncr:1_{FFA8B62A-CBDD-4C18-9CCF-A06D4EDA6EA8}" xr6:coauthVersionLast="47" xr6:coauthVersionMax="47" xr10:uidLastSave="{00000000-0000-0000-0000-000000000000}"/>
  <workbookProtection workbookAlgorithmName="SHA-512" workbookHashValue="68JJCaIkAkKeIgiWPiJL/K/dgAWfg55HF9BGnSu7JJi00N0ZzGlaHK74RjL3357+4YgBAkqdUfwp+2ZI9sAJEw==" workbookSaltValue="tDEJyhvcKYxJzUKgF+p8hA==" workbookSpinCount="100000" lockStructure="1"/>
  <bookViews>
    <workbookView xWindow="28680" yWindow="-120" windowWidth="29040" windowHeight="17520" activeTab="1" xr2:uid="{E4A8F52B-1F14-4DD2-9B5B-BCFB08FBF53E}"/>
  </bookViews>
  <sheets>
    <sheet name="START" sheetId="1" r:id="rId1"/>
    <sheet name="EA" sheetId="2" r:id="rId2"/>
    <sheet name="MPSA" sheetId="3" r:id="rId3"/>
    <sheet name="NTK" sheetId="4" r:id="rId4"/>
    <sheet name="Skupaj" sheetId="5" r:id="rId5"/>
    <sheet name="Info" sheetId="9" r:id="rId6"/>
    <sheet name="Legenda" sheetId="6" r:id="rId7"/>
    <sheet name="MS Resitve"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161" i="2" l="1"/>
  <c r="O160" i="2"/>
  <c r="P160" i="2" s="1"/>
  <c r="O159" i="2"/>
  <c r="P159" i="2" s="1"/>
  <c r="O158" i="2"/>
  <c r="P158" i="2" s="1"/>
  <c r="O157" i="2"/>
  <c r="P157" i="2" s="1"/>
  <c r="O156" i="2"/>
  <c r="P156" i="2" s="1"/>
  <c r="O155" i="2"/>
  <c r="P155" i="2" s="1"/>
  <c r="O154" i="2"/>
  <c r="P154" i="2" s="1"/>
  <c r="O153" i="2"/>
  <c r="P153" i="2" s="1"/>
  <c r="O152" i="2"/>
  <c r="P152" i="2" s="1"/>
  <c r="O151" i="2"/>
  <c r="P151" i="2" s="1"/>
  <c r="O150" i="2"/>
  <c r="P150" i="2" s="1"/>
  <c r="O149" i="2"/>
  <c r="P149" i="2" s="1"/>
  <c r="O148" i="2"/>
  <c r="P148" i="2" s="1"/>
  <c r="O147" i="2"/>
  <c r="P147" i="2" s="1"/>
  <c r="O146" i="2"/>
  <c r="P146" i="2" s="1"/>
  <c r="O145" i="2"/>
  <c r="P145" i="2" s="1"/>
  <c r="O144" i="2"/>
  <c r="P144" i="2" s="1"/>
  <c r="O143" i="2"/>
  <c r="P143" i="2" s="1"/>
  <c r="O142" i="2"/>
  <c r="P142" i="2" s="1"/>
  <c r="O141" i="2"/>
  <c r="P141" i="2" s="1"/>
  <c r="O140" i="2"/>
  <c r="P140" i="2" s="1"/>
  <c r="O139" i="2"/>
  <c r="P139" i="2" s="1"/>
  <c r="O138" i="2"/>
  <c r="P138" i="2" s="1"/>
  <c r="O137" i="2"/>
  <c r="P137" i="2" s="1"/>
  <c r="O136" i="2"/>
  <c r="P136" i="2" s="1"/>
  <c r="O135" i="2"/>
  <c r="P135" i="2" s="1"/>
  <c r="O134" i="2"/>
  <c r="P134" i="2" s="1"/>
  <c r="O133" i="2"/>
  <c r="P133" i="2" s="1"/>
  <c r="O132" i="2"/>
  <c r="P132" i="2" s="1"/>
  <c r="O131" i="2"/>
  <c r="P131" i="2" s="1"/>
  <c r="O130" i="2"/>
  <c r="P130" i="2" s="1"/>
  <c r="O129" i="2"/>
  <c r="P129" i="2" s="1"/>
  <c r="O128" i="2"/>
  <c r="P128" i="2" s="1"/>
  <c r="O127" i="2"/>
  <c r="P127" i="2" s="1"/>
  <c r="O126" i="2"/>
  <c r="P126" i="2" s="1"/>
  <c r="O125" i="2"/>
  <c r="P125" i="2" s="1"/>
  <c r="O124" i="2"/>
  <c r="P124" i="2" s="1"/>
  <c r="O123" i="2"/>
  <c r="P123" i="2" s="1"/>
  <c r="O122" i="2"/>
  <c r="P122" i="2" s="1"/>
  <c r="O121" i="2"/>
  <c r="P121" i="2" s="1"/>
  <c r="O120" i="2"/>
  <c r="P120" i="2" s="1"/>
  <c r="O119" i="2"/>
  <c r="P119" i="2" s="1"/>
  <c r="O118" i="2"/>
  <c r="P118" i="2" s="1"/>
  <c r="O117" i="2"/>
  <c r="P117" i="2" s="1"/>
  <c r="O116" i="2"/>
  <c r="P116" i="2" s="1"/>
  <c r="O115" i="2"/>
  <c r="P115" i="2" s="1"/>
  <c r="O114" i="2"/>
  <c r="P114" i="2" s="1"/>
  <c r="O113" i="2"/>
  <c r="P113" i="2" s="1"/>
  <c r="O112" i="2"/>
  <c r="P112" i="2" s="1"/>
  <c r="O111" i="2"/>
  <c r="P111" i="2" s="1"/>
  <c r="O110" i="2"/>
  <c r="P110" i="2" s="1"/>
  <c r="O109" i="2"/>
  <c r="P109" i="2" s="1"/>
  <c r="O108" i="2"/>
  <c r="P108" i="2" s="1"/>
  <c r="O107" i="2"/>
  <c r="P107" i="2" s="1"/>
  <c r="O106" i="2"/>
  <c r="P106" i="2" s="1"/>
  <c r="O105" i="2"/>
  <c r="P105" i="2" s="1"/>
  <c r="O104" i="2"/>
  <c r="P104" i="2" s="1"/>
  <c r="O103" i="2"/>
  <c r="P103" i="2" s="1"/>
  <c r="O102" i="2"/>
  <c r="P102" i="2" s="1"/>
  <c r="O101" i="2"/>
  <c r="P101" i="2" s="1"/>
  <c r="O100" i="2"/>
  <c r="P100" i="2" s="1"/>
  <c r="O99" i="2"/>
  <c r="P99" i="2" s="1"/>
  <c r="O98" i="2"/>
  <c r="P98" i="2" s="1"/>
  <c r="O97" i="2"/>
  <c r="P97" i="2" s="1"/>
  <c r="O96" i="2"/>
  <c r="P96" i="2" s="1"/>
  <c r="O95" i="2"/>
  <c r="P95" i="2" s="1"/>
  <c r="O94" i="2"/>
  <c r="P94" i="2" s="1"/>
  <c r="O93" i="2"/>
  <c r="P93" i="2" s="1"/>
  <c r="O92" i="2"/>
  <c r="P92" i="2" s="1"/>
  <c r="N87" i="2"/>
  <c r="O86" i="2"/>
  <c r="P86" i="2" s="1"/>
  <c r="O85" i="2"/>
  <c r="P85" i="2" s="1"/>
  <c r="O84" i="2"/>
  <c r="P84" i="2" s="1"/>
  <c r="O83" i="2"/>
  <c r="P83" i="2" s="1"/>
  <c r="O82" i="2"/>
  <c r="P82" i="2" s="1"/>
  <c r="O81" i="2"/>
  <c r="P81" i="2" s="1"/>
  <c r="O80" i="2"/>
  <c r="P80" i="2" s="1"/>
  <c r="O79" i="2"/>
  <c r="P79" i="2" s="1"/>
  <c r="O78" i="2"/>
  <c r="P78" i="2" s="1"/>
  <c r="O76" i="2"/>
  <c r="P76" i="2" s="1"/>
  <c r="O75" i="2"/>
  <c r="P75" i="2" s="1"/>
  <c r="O74" i="2"/>
  <c r="P74" i="2" s="1"/>
  <c r="O72" i="2"/>
  <c r="P72" i="2" s="1"/>
  <c r="O71" i="2"/>
  <c r="P71" i="2" s="1"/>
  <c r="O69" i="2"/>
  <c r="P69" i="2" s="1"/>
  <c r="O68" i="2"/>
  <c r="P68" i="2" s="1"/>
  <c r="O67" i="2"/>
  <c r="P67" i="2" s="1"/>
  <c r="O66" i="2"/>
  <c r="P66" i="2" s="1"/>
  <c r="O65" i="2"/>
  <c r="P65" i="2" s="1"/>
  <c r="O63" i="2"/>
  <c r="P63" i="2" s="1"/>
  <c r="O62" i="2"/>
  <c r="P62" i="2" s="1"/>
  <c r="O61" i="2"/>
  <c r="P61" i="2" s="1"/>
  <c r="O59" i="2"/>
  <c r="P59" i="2" s="1"/>
  <c r="N54" i="2"/>
  <c r="O53" i="2"/>
  <c r="P53" i="2" s="1"/>
  <c r="O52" i="2"/>
  <c r="P52" i="2" s="1"/>
  <c r="O51" i="2"/>
  <c r="P51" i="2" s="1"/>
  <c r="N47" i="2"/>
  <c r="O46" i="2"/>
  <c r="P46" i="2" s="1"/>
  <c r="O45" i="2"/>
  <c r="P45" i="2" s="1"/>
  <c r="O44" i="2"/>
  <c r="P44" i="2" s="1"/>
  <c r="O43" i="2"/>
  <c r="P43" i="2" s="1"/>
  <c r="N39" i="2"/>
  <c r="O38" i="2"/>
  <c r="P38" i="2" s="1"/>
  <c r="O37" i="2"/>
  <c r="P37" i="2" s="1"/>
  <c r="O36" i="2"/>
  <c r="P36" i="2" s="1"/>
  <c r="O35" i="2"/>
  <c r="P35" i="2" s="1"/>
  <c r="N31" i="2"/>
  <c r="O30" i="2"/>
  <c r="P30" i="2" s="1"/>
  <c r="O28" i="2"/>
  <c r="P28" i="2" s="1"/>
  <c r="O26" i="2"/>
  <c r="P26" i="2" s="1"/>
  <c r="F229" i="2"/>
  <c r="G228" i="2"/>
  <c r="H228" i="2" s="1"/>
  <c r="G227" i="2"/>
  <c r="H227" i="2" s="1"/>
  <c r="G226" i="2"/>
  <c r="H226" i="2" s="1"/>
  <c r="G225" i="2"/>
  <c r="H225" i="2" s="1"/>
  <c r="G224" i="2"/>
  <c r="H224" i="2" s="1"/>
  <c r="G223" i="2"/>
  <c r="H223" i="2" s="1"/>
  <c r="G222" i="2"/>
  <c r="H222" i="2" s="1"/>
  <c r="G221" i="2"/>
  <c r="H221" i="2" s="1"/>
  <c r="G220" i="2"/>
  <c r="H220" i="2" s="1"/>
  <c r="G219" i="2"/>
  <c r="H219" i="2" s="1"/>
  <c r="G218" i="2"/>
  <c r="H218" i="2" s="1"/>
  <c r="G217" i="2"/>
  <c r="H217" i="2" s="1"/>
  <c r="G216" i="2"/>
  <c r="H216" i="2" s="1"/>
  <c r="G215" i="2"/>
  <c r="H215" i="2" s="1"/>
  <c r="G214" i="2"/>
  <c r="H214" i="2" s="1"/>
  <c r="G213" i="2"/>
  <c r="H213" i="2" s="1"/>
  <c r="G212" i="2"/>
  <c r="H212" i="2" s="1"/>
  <c r="G211" i="2"/>
  <c r="H211" i="2" s="1"/>
  <c r="G210" i="2"/>
  <c r="H210" i="2" s="1"/>
  <c r="G209" i="2"/>
  <c r="H209" i="2" s="1"/>
  <c r="G208" i="2"/>
  <c r="H208" i="2" s="1"/>
  <c r="G207" i="2"/>
  <c r="H207" i="2" s="1"/>
  <c r="G206" i="2"/>
  <c r="H206" i="2" s="1"/>
  <c r="G205" i="2"/>
  <c r="H205" i="2" s="1"/>
  <c r="G204" i="2"/>
  <c r="H204" i="2" s="1"/>
  <c r="G203" i="2"/>
  <c r="H203" i="2" s="1"/>
  <c r="G202" i="2"/>
  <c r="H202" i="2" s="1"/>
  <c r="G201" i="2"/>
  <c r="H201" i="2" s="1"/>
  <c r="G200" i="2"/>
  <c r="H200" i="2" s="1"/>
  <c r="G199" i="2"/>
  <c r="H199" i="2" s="1"/>
  <c r="G198" i="2"/>
  <c r="H198" i="2" s="1"/>
  <c r="G197" i="2"/>
  <c r="H197" i="2" s="1"/>
  <c r="G196" i="2"/>
  <c r="H196" i="2" s="1"/>
  <c r="G195" i="2"/>
  <c r="H195" i="2" s="1"/>
  <c r="G194" i="2"/>
  <c r="H194" i="2" s="1"/>
  <c r="G193" i="2"/>
  <c r="H193" i="2" s="1"/>
  <c r="G192" i="2"/>
  <c r="H192" i="2" s="1"/>
  <c r="G191" i="2"/>
  <c r="H191" i="2" s="1"/>
  <c r="G190" i="2"/>
  <c r="H190" i="2" s="1"/>
  <c r="G189" i="2"/>
  <c r="H189" i="2" s="1"/>
  <c r="G188" i="2"/>
  <c r="H188" i="2" s="1"/>
  <c r="G187" i="2"/>
  <c r="H187" i="2" s="1"/>
  <c r="G186" i="2"/>
  <c r="H186" i="2" s="1"/>
  <c r="G185" i="2"/>
  <c r="H185" i="2" s="1"/>
  <c r="G184" i="2"/>
  <c r="H184" i="2" s="1"/>
  <c r="G183" i="2"/>
  <c r="H183" i="2" s="1"/>
  <c r="G182" i="2"/>
  <c r="H182" i="2" s="1"/>
  <c r="G181" i="2"/>
  <c r="H181" i="2" s="1"/>
  <c r="G180" i="2"/>
  <c r="H180" i="2" s="1"/>
  <c r="G179" i="2"/>
  <c r="H179" i="2" s="1"/>
  <c r="G178" i="2"/>
  <c r="H178" i="2" s="1"/>
  <c r="G177" i="2"/>
  <c r="H177" i="2" s="1"/>
  <c r="G176" i="2"/>
  <c r="H176" i="2" s="1"/>
  <c r="G175" i="2"/>
  <c r="H175" i="2" s="1"/>
  <c r="G174" i="2"/>
  <c r="H174" i="2" s="1"/>
  <c r="G173" i="2"/>
  <c r="H173" i="2" s="1"/>
  <c r="G172" i="2"/>
  <c r="H172" i="2" s="1"/>
  <c r="G171" i="2"/>
  <c r="H171" i="2" s="1"/>
  <c r="G170" i="2"/>
  <c r="H170" i="2" s="1"/>
  <c r="G169" i="2"/>
  <c r="H169" i="2" s="1"/>
  <c r="G168" i="2"/>
  <c r="G167" i="2"/>
  <c r="H167" i="2" s="1"/>
  <c r="F161" i="2"/>
  <c r="G160" i="2"/>
  <c r="H160" i="2" s="1"/>
  <c r="G159" i="2"/>
  <c r="H159" i="2" s="1"/>
  <c r="G158" i="2"/>
  <c r="H158" i="2" s="1"/>
  <c r="G157" i="2"/>
  <c r="H157" i="2" s="1"/>
  <c r="G156" i="2"/>
  <c r="H156" i="2" s="1"/>
  <c r="G155" i="2"/>
  <c r="H155" i="2" s="1"/>
  <c r="G154" i="2"/>
  <c r="H154" i="2" s="1"/>
  <c r="G153" i="2"/>
  <c r="H153" i="2" s="1"/>
  <c r="G152" i="2"/>
  <c r="H152" i="2" s="1"/>
  <c r="G151" i="2"/>
  <c r="H151" i="2" s="1"/>
  <c r="G150" i="2"/>
  <c r="H150" i="2" s="1"/>
  <c r="G149" i="2"/>
  <c r="H149" i="2" s="1"/>
  <c r="G148" i="2"/>
  <c r="H148" i="2" s="1"/>
  <c r="G147" i="2"/>
  <c r="H147" i="2" s="1"/>
  <c r="G146" i="2"/>
  <c r="H146" i="2" s="1"/>
  <c r="G145" i="2"/>
  <c r="H145" i="2" s="1"/>
  <c r="G144" i="2"/>
  <c r="H144" i="2" s="1"/>
  <c r="G143" i="2"/>
  <c r="H143" i="2" s="1"/>
  <c r="G142" i="2"/>
  <c r="H142" i="2" s="1"/>
  <c r="G141" i="2"/>
  <c r="H141" i="2" s="1"/>
  <c r="G140" i="2"/>
  <c r="H140" i="2" s="1"/>
  <c r="G139" i="2"/>
  <c r="H139" i="2" s="1"/>
  <c r="G138" i="2"/>
  <c r="H138" i="2" s="1"/>
  <c r="G137" i="2"/>
  <c r="H137" i="2" s="1"/>
  <c r="G136" i="2"/>
  <c r="H136" i="2" s="1"/>
  <c r="G135" i="2"/>
  <c r="H135" i="2" s="1"/>
  <c r="G134" i="2"/>
  <c r="H134" i="2" s="1"/>
  <c r="G133" i="2"/>
  <c r="H133" i="2" s="1"/>
  <c r="G132" i="2"/>
  <c r="H132" i="2" s="1"/>
  <c r="G131" i="2"/>
  <c r="H131" i="2" s="1"/>
  <c r="G130" i="2"/>
  <c r="H130" i="2" s="1"/>
  <c r="G129" i="2"/>
  <c r="H129" i="2" s="1"/>
  <c r="G128" i="2"/>
  <c r="H128" i="2" s="1"/>
  <c r="G127" i="2"/>
  <c r="H127" i="2" s="1"/>
  <c r="G126" i="2"/>
  <c r="H126" i="2" s="1"/>
  <c r="G125" i="2"/>
  <c r="H125" i="2" s="1"/>
  <c r="G124" i="2"/>
  <c r="H124" i="2" s="1"/>
  <c r="G123" i="2"/>
  <c r="H123" i="2" s="1"/>
  <c r="G122" i="2"/>
  <c r="H122" i="2" s="1"/>
  <c r="G121" i="2"/>
  <c r="H121" i="2" s="1"/>
  <c r="G120" i="2"/>
  <c r="H120" i="2" s="1"/>
  <c r="G119" i="2"/>
  <c r="H119" i="2" s="1"/>
  <c r="G118" i="2"/>
  <c r="H118" i="2" s="1"/>
  <c r="G117" i="2"/>
  <c r="H117" i="2" s="1"/>
  <c r="G116" i="2"/>
  <c r="H116" i="2" s="1"/>
  <c r="G115" i="2"/>
  <c r="H115" i="2" s="1"/>
  <c r="G114" i="2"/>
  <c r="H114" i="2" s="1"/>
  <c r="G113" i="2"/>
  <c r="H113" i="2" s="1"/>
  <c r="G112" i="2"/>
  <c r="H112" i="2" s="1"/>
  <c r="G111" i="2"/>
  <c r="H111" i="2" s="1"/>
  <c r="G110" i="2"/>
  <c r="H110" i="2" s="1"/>
  <c r="G109" i="2"/>
  <c r="H109" i="2" s="1"/>
  <c r="G108" i="2"/>
  <c r="H108" i="2" s="1"/>
  <c r="G107" i="2"/>
  <c r="H107" i="2" s="1"/>
  <c r="G106" i="2"/>
  <c r="H106" i="2" s="1"/>
  <c r="G105" i="2"/>
  <c r="H105" i="2" s="1"/>
  <c r="G104" i="2"/>
  <c r="H104" i="2" s="1"/>
  <c r="G103" i="2"/>
  <c r="H103" i="2" s="1"/>
  <c r="G102" i="2"/>
  <c r="H102" i="2" s="1"/>
  <c r="G101" i="2"/>
  <c r="H101" i="2" s="1"/>
  <c r="G100" i="2"/>
  <c r="H100" i="2" s="1"/>
  <c r="G99" i="2"/>
  <c r="H99" i="2" s="1"/>
  <c r="G98" i="2"/>
  <c r="H98" i="2" s="1"/>
  <c r="G97" i="2"/>
  <c r="H97" i="2" s="1"/>
  <c r="G96" i="2"/>
  <c r="H96" i="2" s="1"/>
  <c r="G95" i="2"/>
  <c r="H95" i="2" s="1"/>
  <c r="G94" i="2"/>
  <c r="H94" i="2" s="1"/>
  <c r="G93" i="2"/>
  <c r="H93" i="2" s="1"/>
  <c r="G92" i="2"/>
  <c r="F87" i="2"/>
  <c r="G86" i="2"/>
  <c r="H86" i="2" s="1"/>
  <c r="G85" i="2"/>
  <c r="H85" i="2" s="1"/>
  <c r="G84" i="2"/>
  <c r="H84" i="2" s="1"/>
  <c r="G83" i="2"/>
  <c r="H83" i="2" s="1"/>
  <c r="G82" i="2"/>
  <c r="H82" i="2" s="1"/>
  <c r="G81" i="2"/>
  <c r="H81" i="2" s="1"/>
  <c r="G80" i="2"/>
  <c r="H80" i="2" s="1"/>
  <c r="G79" i="2"/>
  <c r="H79" i="2" s="1"/>
  <c r="G78" i="2"/>
  <c r="H78" i="2" s="1"/>
  <c r="G77" i="2"/>
  <c r="H77" i="2" s="1"/>
  <c r="G76" i="2"/>
  <c r="H76" i="2" s="1"/>
  <c r="G75" i="2"/>
  <c r="H75" i="2" s="1"/>
  <c r="G74" i="2"/>
  <c r="H74" i="2" s="1"/>
  <c r="G73" i="2"/>
  <c r="H73" i="2" s="1"/>
  <c r="G72" i="2"/>
  <c r="H72" i="2" s="1"/>
  <c r="G71" i="2"/>
  <c r="H71" i="2" s="1"/>
  <c r="G70" i="2"/>
  <c r="H70" i="2" s="1"/>
  <c r="G69" i="2"/>
  <c r="H69" i="2" s="1"/>
  <c r="G68" i="2"/>
  <c r="H68" i="2" s="1"/>
  <c r="G67" i="2"/>
  <c r="H67" i="2" s="1"/>
  <c r="G65" i="2"/>
  <c r="H65" i="2" s="1"/>
  <c r="G64" i="2"/>
  <c r="H64" i="2" s="1"/>
  <c r="G62" i="2"/>
  <c r="H62" i="2" s="1"/>
  <c r="G61" i="2"/>
  <c r="H61" i="2" s="1"/>
  <c r="G60" i="2"/>
  <c r="H60" i="2" s="1"/>
  <c r="G59" i="2"/>
  <c r="F54" i="2"/>
  <c r="G53" i="2"/>
  <c r="H53" i="2" s="1"/>
  <c r="G52" i="2"/>
  <c r="G51" i="2"/>
  <c r="H51" i="2" s="1"/>
  <c r="F47" i="2"/>
  <c r="G45" i="2"/>
  <c r="G44" i="2"/>
  <c r="H44" i="2" s="1"/>
  <c r="G43" i="2"/>
  <c r="H43" i="2" s="1"/>
  <c r="P47" i="2" l="1"/>
  <c r="P31" i="2"/>
  <c r="O161" i="2"/>
  <c r="O31" i="2"/>
  <c r="P161" i="2"/>
  <c r="P54" i="2"/>
  <c r="P39" i="2"/>
  <c r="P87" i="2"/>
  <c r="O54" i="2"/>
  <c r="O87" i="2"/>
  <c r="O47" i="2"/>
  <c r="O39" i="2"/>
  <c r="G47" i="2"/>
  <c r="G161" i="2"/>
  <c r="G87" i="2"/>
  <c r="H92" i="2"/>
  <c r="H161" i="2" s="1"/>
  <c r="G229" i="2"/>
  <c r="H45" i="2"/>
  <c r="H47" i="2" s="1"/>
  <c r="G54" i="2"/>
  <c r="H59" i="2"/>
  <c r="H87" i="2" s="1"/>
  <c r="H52" i="2"/>
  <c r="H54" i="2" s="1"/>
  <c r="H168" i="2"/>
  <c r="H229" i="2" s="1"/>
  <c r="G26" i="2" l="1"/>
  <c r="H26" i="2" s="1"/>
  <c r="E6" i="4" l="1"/>
  <c r="C25" i="5"/>
  <c r="G25" i="5" s="1"/>
  <c r="L756" i="3"/>
  <c r="J751" i="3"/>
  <c r="J752" i="3"/>
  <c r="J753" i="3"/>
  <c r="J754" i="3"/>
  <c r="J755" i="3"/>
  <c r="J750"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420" i="3"/>
  <c r="J421"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521" i="3"/>
  <c r="J522" i="3"/>
  <c r="J523" i="3"/>
  <c r="J524" i="3"/>
  <c r="J525" i="3"/>
  <c r="J526" i="3"/>
  <c r="J527" i="3"/>
  <c r="J528" i="3"/>
  <c r="J529" i="3"/>
  <c r="J530" i="3"/>
  <c r="J531" i="3"/>
  <c r="J532" i="3"/>
  <c r="J533" i="3"/>
  <c r="J534" i="3"/>
  <c r="J535" i="3"/>
  <c r="J536" i="3"/>
  <c r="J537" i="3"/>
  <c r="J538" i="3"/>
  <c r="J539" i="3"/>
  <c r="J540" i="3"/>
  <c r="J541" i="3"/>
  <c r="J542" i="3"/>
  <c r="J543" i="3"/>
  <c r="J544"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72" i="3"/>
  <c r="J573" i="3"/>
  <c r="J574" i="3"/>
  <c r="J575" i="3"/>
  <c r="J576" i="3"/>
  <c r="J577" i="3"/>
  <c r="J578" i="3"/>
  <c r="J579" i="3"/>
  <c r="J580" i="3"/>
  <c r="J581" i="3"/>
  <c r="J582" i="3"/>
  <c r="J583" i="3"/>
  <c r="J584" i="3"/>
  <c r="J585" i="3"/>
  <c r="J586"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J645" i="3"/>
  <c r="J646" i="3"/>
  <c r="J647" i="3"/>
  <c r="J648" i="3"/>
  <c r="J649" i="3"/>
  <c r="J650" i="3"/>
  <c r="J651" i="3"/>
  <c r="J652" i="3"/>
  <c r="J653" i="3"/>
  <c r="J654" i="3"/>
  <c r="J655" i="3"/>
  <c r="J656" i="3"/>
  <c r="J657" i="3"/>
  <c r="J658" i="3"/>
  <c r="J659" i="3"/>
  <c r="J660" i="3"/>
  <c r="J661" i="3"/>
  <c r="J662" i="3"/>
  <c r="J663" i="3"/>
  <c r="J664" i="3"/>
  <c r="J665" i="3"/>
  <c r="J666" i="3"/>
  <c r="J667" i="3"/>
  <c r="J668" i="3"/>
  <c r="J669" i="3"/>
  <c r="J670" i="3"/>
  <c r="J671" i="3"/>
  <c r="J672" i="3"/>
  <c r="J673" i="3"/>
  <c r="J674" i="3"/>
  <c r="J675" i="3"/>
  <c r="J676" i="3"/>
  <c r="J677" i="3"/>
  <c r="J678" i="3"/>
  <c r="J679" i="3"/>
  <c r="J680" i="3"/>
  <c r="J681" i="3"/>
  <c r="J682" i="3"/>
  <c r="J683" i="3"/>
  <c r="J684" i="3"/>
  <c r="J685" i="3"/>
  <c r="J686" i="3"/>
  <c r="J687" i="3"/>
  <c r="J688" i="3"/>
  <c r="J689" i="3"/>
  <c r="J690" i="3"/>
  <c r="J691" i="3"/>
  <c r="J692" i="3"/>
  <c r="J693" i="3"/>
  <c r="J694" i="3"/>
  <c r="J695" i="3"/>
  <c r="J696" i="3"/>
  <c r="J697" i="3"/>
  <c r="J698" i="3"/>
  <c r="J699" i="3"/>
  <c r="J700" i="3"/>
  <c r="J701" i="3"/>
  <c r="J702" i="3"/>
  <c r="J703" i="3"/>
  <c r="J704" i="3"/>
  <c r="J705" i="3"/>
  <c r="J706" i="3"/>
  <c r="J707" i="3"/>
  <c r="J708" i="3"/>
  <c r="J709" i="3"/>
  <c r="J710" i="3"/>
  <c r="J711" i="3"/>
  <c r="J712" i="3"/>
  <c r="J713" i="3"/>
  <c r="J714" i="3"/>
  <c r="J715" i="3"/>
  <c r="J716" i="3"/>
  <c r="J717" i="3"/>
  <c r="J718" i="3"/>
  <c r="J719" i="3"/>
  <c r="J720" i="3"/>
  <c r="J721" i="3"/>
  <c r="J722" i="3"/>
  <c r="J723" i="3"/>
  <c r="J724" i="3"/>
  <c r="J725" i="3"/>
  <c r="J726" i="3"/>
  <c r="J727" i="3"/>
  <c r="J728" i="3"/>
  <c r="J729" i="3"/>
  <c r="J730" i="3"/>
  <c r="J731" i="3"/>
  <c r="J732" i="3"/>
  <c r="J733" i="3"/>
  <c r="J734" i="3"/>
  <c r="J735" i="3"/>
  <c r="J736" i="3"/>
  <c r="J737" i="3"/>
  <c r="J738" i="3"/>
  <c r="J739" i="3"/>
  <c r="J740" i="3"/>
  <c r="J741" i="3"/>
  <c r="J742" i="3"/>
  <c r="J743" i="3"/>
  <c r="J744" i="3"/>
  <c r="J745" i="3"/>
  <c r="J746" i="3"/>
  <c r="J747" i="3"/>
  <c r="J748" i="3"/>
  <c r="J749" i="3"/>
  <c r="J54" i="3"/>
  <c r="J53" i="3"/>
  <c r="K53" i="3" s="1"/>
  <c r="M735" i="3" l="1"/>
  <c r="M711" i="3"/>
  <c r="M687" i="3"/>
  <c r="M740" i="3"/>
  <c r="M728" i="3"/>
  <c r="M692" i="3"/>
  <c r="M668" i="3"/>
  <c r="M739" i="3"/>
  <c r="K703" i="3"/>
  <c r="M738" i="3"/>
  <c r="M714" i="3"/>
  <c r="M702" i="3"/>
  <c r="M678" i="3"/>
  <c r="M666" i="3"/>
  <c r="M750" i="3"/>
  <c r="M727" i="3"/>
  <c r="M715" i="3"/>
  <c r="M691" i="3"/>
  <c r="M679" i="3"/>
  <c r="M667" i="3"/>
  <c r="M726" i="3"/>
  <c r="M690" i="3"/>
  <c r="M737" i="3"/>
  <c r="M725" i="3"/>
  <c r="M713" i="3"/>
  <c r="M701" i="3"/>
  <c r="M689" i="3"/>
  <c r="M677" i="3"/>
  <c r="M665" i="3"/>
  <c r="M755" i="3"/>
  <c r="M747" i="3"/>
  <c r="M723" i="3"/>
  <c r="M699" i="3"/>
  <c r="M716" i="3"/>
  <c r="M704" i="3"/>
  <c r="M680" i="3"/>
  <c r="M748" i="3"/>
  <c r="M736" i="3"/>
  <c r="M724" i="3"/>
  <c r="M712" i="3"/>
  <c r="M700" i="3"/>
  <c r="M688" i="3"/>
  <c r="M676" i="3"/>
  <c r="K664" i="3"/>
  <c r="M754" i="3"/>
  <c r="K675" i="3"/>
  <c r="M710" i="3"/>
  <c r="M751" i="3"/>
  <c r="M744" i="3"/>
  <c r="M732" i="3"/>
  <c r="M720" i="3"/>
  <c r="M708" i="3"/>
  <c r="M696" i="3"/>
  <c r="M684" i="3"/>
  <c r="M672" i="3"/>
  <c r="K753" i="3"/>
  <c r="M734" i="3"/>
  <c r="M722" i="3"/>
  <c r="M698" i="3"/>
  <c r="K752" i="3"/>
  <c r="M733" i="3"/>
  <c r="M721" i="3"/>
  <c r="M709" i="3"/>
  <c r="M685" i="3"/>
  <c r="M673" i="3"/>
  <c r="M743" i="3"/>
  <c r="M731" i="3"/>
  <c r="M719" i="3"/>
  <c r="K707" i="3"/>
  <c r="M695" i="3"/>
  <c r="M683" i="3"/>
  <c r="M671" i="3"/>
  <c r="M746" i="3"/>
  <c r="M686" i="3"/>
  <c r="M674" i="3"/>
  <c r="M745" i="3"/>
  <c r="K697" i="3"/>
  <c r="M742" i="3"/>
  <c r="M730" i="3"/>
  <c r="M718" i="3"/>
  <c r="M706" i="3"/>
  <c r="M694" i="3"/>
  <c r="M682" i="3"/>
  <c r="M670" i="3"/>
  <c r="M741" i="3"/>
  <c r="M729" i="3"/>
  <c r="M717" i="3"/>
  <c r="M705" i="3"/>
  <c r="M693" i="3"/>
  <c r="M681" i="3"/>
  <c r="K669" i="3"/>
  <c r="K755" i="3"/>
  <c r="M753" i="3"/>
  <c r="K754" i="3"/>
  <c r="M752" i="3"/>
  <c r="K751" i="3"/>
  <c r="K750" i="3"/>
  <c r="K742" i="3"/>
  <c r="K744" i="3"/>
  <c r="K746" i="3"/>
  <c r="K743" i="3"/>
  <c r="K747" i="3"/>
  <c r="K748" i="3"/>
  <c r="K745" i="3"/>
  <c r="K749" i="3"/>
  <c r="M749" i="3"/>
  <c r="K740" i="3"/>
  <c r="K741" i="3"/>
  <c r="K737" i="3"/>
  <c r="K739" i="3"/>
  <c r="K738" i="3"/>
  <c r="K729" i="3"/>
  <c r="K731" i="3"/>
  <c r="K734" i="3"/>
  <c r="K735" i="3"/>
  <c r="K733" i="3"/>
  <c r="K730" i="3"/>
  <c r="K732" i="3"/>
  <c r="K736" i="3"/>
  <c r="K721" i="3"/>
  <c r="K722" i="3"/>
  <c r="K723" i="3"/>
  <c r="K725" i="3"/>
  <c r="K728" i="3"/>
  <c r="K726" i="3"/>
  <c r="K727" i="3"/>
  <c r="K715" i="3"/>
  <c r="K724" i="3"/>
  <c r="K717" i="3"/>
  <c r="K713" i="3"/>
  <c r="K714" i="3"/>
  <c r="K719" i="3"/>
  <c r="K718" i="3"/>
  <c r="K716" i="3"/>
  <c r="K720" i="3"/>
  <c r="K705" i="3"/>
  <c r="M707" i="3"/>
  <c r="K709" i="3"/>
  <c r="K706" i="3"/>
  <c r="K710" i="3"/>
  <c r="K711" i="3"/>
  <c r="K708" i="3"/>
  <c r="K712" i="3"/>
  <c r="K698" i="3"/>
  <c r="K699" i="3"/>
  <c r="K701" i="3"/>
  <c r="M697" i="3"/>
  <c r="K702" i="3"/>
  <c r="M703" i="3"/>
  <c r="K700" i="3"/>
  <c r="K704" i="3"/>
  <c r="K689" i="3"/>
  <c r="K691" i="3"/>
  <c r="K693" i="3"/>
  <c r="K695" i="3"/>
  <c r="K690" i="3"/>
  <c r="K694" i="3"/>
  <c r="K692" i="3"/>
  <c r="K696" i="3"/>
  <c r="K681" i="3"/>
  <c r="K683" i="3"/>
  <c r="K684" i="3"/>
  <c r="K685" i="3"/>
  <c r="K682" i="3"/>
  <c r="K686" i="3"/>
  <c r="K687" i="3"/>
  <c r="K688" i="3"/>
  <c r="K673" i="3"/>
  <c r="K677" i="3"/>
  <c r="K679" i="3"/>
  <c r="K674" i="3"/>
  <c r="K678" i="3"/>
  <c r="M675" i="3"/>
  <c r="K676" i="3"/>
  <c r="K680" i="3"/>
  <c r="K665" i="3"/>
  <c r="K667" i="3"/>
  <c r="K671" i="3"/>
  <c r="M669" i="3"/>
  <c r="K666" i="3"/>
  <c r="K670" i="3"/>
  <c r="K668" i="3"/>
  <c r="K672" i="3"/>
  <c r="M53" i="3"/>
  <c r="M664" i="3"/>
  <c r="N675" i="3" l="1"/>
  <c r="N670" i="3"/>
  <c r="N742" i="3"/>
  <c r="N671" i="3"/>
  <c r="N743" i="3"/>
  <c r="N684" i="3"/>
  <c r="N751" i="3"/>
  <c r="N688" i="3"/>
  <c r="N680" i="3"/>
  <c r="N755" i="3"/>
  <c r="N725" i="3"/>
  <c r="N691" i="3"/>
  <c r="N702" i="3"/>
  <c r="N692" i="3"/>
  <c r="N697" i="3"/>
  <c r="N693" i="3"/>
  <c r="N682" i="3"/>
  <c r="N683" i="3"/>
  <c r="N673" i="3"/>
  <c r="N698" i="3"/>
  <c r="N696" i="3"/>
  <c r="N710" i="3"/>
  <c r="N700" i="3"/>
  <c r="N704" i="3"/>
  <c r="N665" i="3"/>
  <c r="N737" i="3"/>
  <c r="N715" i="3"/>
  <c r="N714" i="3"/>
  <c r="N728" i="3"/>
  <c r="N664" i="3"/>
  <c r="N703" i="3"/>
  <c r="N707" i="3"/>
  <c r="N681" i="3"/>
  <c r="N705" i="3"/>
  <c r="N694" i="3"/>
  <c r="N745" i="3"/>
  <c r="N695" i="3"/>
  <c r="N685" i="3"/>
  <c r="N722" i="3"/>
  <c r="N708" i="3"/>
  <c r="N712" i="3"/>
  <c r="N716" i="3"/>
  <c r="N677" i="3"/>
  <c r="N690" i="3"/>
  <c r="N727" i="3"/>
  <c r="N738" i="3"/>
  <c r="N740" i="3"/>
  <c r="N669" i="3"/>
  <c r="N752" i="3"/>
  <c r="N749" i="3"/>
  <c r="N717" i="3"/>
  <c r="N706" i="3"/>
  <c r="N674" i="3"/>
  <c r="N709" i="3"/>
  <c r="N734" i="3"/>
  <c r="N720" i="3"/>
  <c r="N754" i="3"/>
  <c r="N724" i="3"/>
  <c r="N699" i="3"/>
  <c r="N689" i="3"/>
  <c r="N726" i="3"/>
  <c r="N750" i="3"/>
  <c r="N687" i="3"/>
  <c r="N753" i="3"/>
  <c r="N729" i="3"/>
  <c r="N718" i="3"/>
  <c r="N686" i="3"/>
  <c r="N719" i="3"/>
  <c r="N721" i="3"/>
  <c r="N732" i="3"/>
  <c r="N736" i="3"/>
  <c r="N723" i="3"/>
  <c r="N701" i="3"/>
  <c r="N667" i="3"/>
  <c r="N666" i="3"/>
  <c r="N739" i="3"/>
  <c r="N711" i="3"/>
  <c r="N741" i="3"/>
  <c r="N730" i="3"/>
  <c r="N746" i="3"/>
  <c r="N731" i="3"/>
  <c r="N733" i="3"/>
  <c r="N672" i="3"/>
  <c r="N744" i="3"/>
  <c r="N676" i="3"/>
  <c r="N748" i="3"/>
  <c r="N747" i="3"/>
  <c r="N713" i="3"/>
  <c r="N679" i="3"/>
  <c r="N678" i="3"/>
  <c r="N668" i="3"/>
  <c r="N735" i="3"/>
  <c r="N53" i="3"/>
  <c r="B6" i="4" l="1"/>
  <c r="D6" i="4" s="1"/>
  <c r="G6" i="4" l="1"/>
  <c r="G40" i="5" l="1"/>
  <c r="G42" i="5" s="1"/>
  <c r="H6" i="4"/>
  <c r="G38" i="2" l="1"/>
  <c r="G37" i="2"/>
  <c r="H37" i="2" s="1"/>
  <c r="G36" i="2"/>
  <c r="H36" i="2" s="1"/>
  <c r="G35" i="2"/>
  <c r="H35" i="2" s="1"/>
  <c r="F39" i="2"/>
  <c r="F31" i="2"/>
  <c r="G14" i="2" l="1"/>
  <c r="H31" i="2"/>
  <c r="G39" i="2"/>
  <c r="H38" i="2"/>
  <c r="H39" i="2" s="1"/>
  <c r="G31" i="2"/>
  <c r="M231" i="2" l="1"/>
  <c r="M232" i="2"/>
  <c r="F37" i="5" l="1"/>
  <c r="F27" i="5"/>
  <c r="H25" i="5"/>
  <c r="F25" i="5"/>
  <c r="D15" i="5"/>
  <c r="C15" i="5" s="1"/>
  <c r="D11" i="5"/>
  <c r="C20" i="5"/>
  <c r="C7" i="5"/>
  <c r="B7" i="5"/>
  <c r="M663" i="3"/>
  <c r="M662" i="3"/>
  <c r="K660" i="3"/>
  <c r="M659" i="3"/>
  <c r="M658" i="3"/>
  <c r="K657" i="3"/>
  <c r="M656" i="3"/>
  <c r="M653" i="3"/>
  <c r="M652" i="3"/>
  <c r="M651" i="3"/>
  <c r="M650" i="3"/>
  <c r="M649" i="3"/>
  <c r="M648" i="3"/>
  <c r="M647" i="3"/>
  <c r="M646" i="3"/>
  <c r="M644" i="3"/>
  <c r="M643" i="3"/>
  <c r="M642" i="3"/>
  <c r="M641" i="3"/>
  <c r="M639" i="3"/>
  <c r="M638" i="3"/>
  <c r="M637" i="3"/>
  <c r="K636" i="3"/>
  <c r="M635" i="3"/>
  <c r="M634" i="3"/>
  <c r="M633" i="3"/>
  <c r="M632" i="3"/>
  <c r="M629" i="3"/>
  <c r="M628" i="3"/>
  <c r="M627" i="3"/>
  <c r="M626" i="3"/>
  <c r="M625" i="3"/>
  <c r="M624" i="3"/>
  <c r="M622" i="3"/>
  <c r="M621" i="3"/>
  <c r="M620" i="3"/>
  <c r="M619" i="3"/>
  <c r="M618" i="3"/>
  <c r="M615" i="3"/>
  <c r="M614" i="3"/>
  <c r="K613" i="3"/>
  <c r="M612" i="3"/>
  <c r="M611" i="3"/>
  <c r="M610" i="3"/>
  <c r="M609" i="3"/>
  <c r="M608" i="3"/>
  <c r="M605" i="3"/>
  <c r="M604" i="3"/>
  <c r="M603" i="3"/>
  <c r="M602" i="3"/>
  <c r="M601" i="3"/>
  <c r="M600" i="3"/>
  <c r="M599" i="3"/>
  <c r="M598" i="3"/>
  <c r="M596" i="3"/>
  <c r="M595" i="3"/>
  <c r="M594" i="3"/>
  <c r="M593" i="3"/>
  <c r="M592" i="3"/>
  <c r="M591" i="3"/>
  <c r="M589" i="3"/>
  <c r="K588" i="3"/>
  <c r="M587" i="3"/>
  <c r="M586" i="3"/>
  <c r="M585" i="3"/>
  <c r="M584" i="3"/>
  <c r="M583" i="3"/>
  <c r="K582" i="3"/>
  <c r="M581" i="3"/>
  <c r="M580" i="3"/>
  <c r="M579" i="3"/>
  <c r="M578" i="3"/>
  <c r="M577" i="3"/>
  <c r="M576" i="3"/>
  <c r="M574" i="3"/>
  <c r="M572" i="3"/>
  <c r="M571" i="3"/>
  <c r="M570" i="3"/>
  <c r="M569" i="3"/>
  <c r="M567" i="3"/>
  <c r="M566" i="3"/>
  <c r="K565" i="3"/>
  <c r="M564" i="3"/>
  <c r="M563" i="3"/>
  <c r="M562" i="3"/>
  <c r="K561" i="3"/>
  <c r="M560" i="3"/>
  <c r="M557" i="3"/>
  <c r="M556" i="3"/>
  <c r="M555" i="3"/>
  <c r="M554" i="3"/>
  <c r="M553" i="3"/>
  <c r="M551" i="3"/>
  <c r="M550" i="3"/>
  <c r="M549" i="3"/>
  <c r="M548" i="3"/>
  <c r="M546" i="3"/>
  <c r="M545" i="3"/>
  <c r="M544" i="3"/>
  <c r="M543" i="3"/>
  <c r="M542" i="3"/>
  <c r="K541" i="3"/>
  <c r="K540" i="3"/>
  <c r="M539" i="3"/>
  <c r="M538" i="3"/>
  <c r="M537" i="3"/>
  <c r="M536" i="3"/>
  <c r="M533" i="3"/>
  <c r="M532" i="3"/>
  <c r="M531" i="3"/>
  <c r="M530" i="3"/>
  <c r="M529" i="3"/>
  <c r="M527" i="3"/>
  <c r="M526" i="3"/>
  <c r="M525" i="3"/>
  <c r="M524" i="3"/>
  <c r="M522" i="3"/>
  <c r="M521" i="3"/>
  <c r="M520" i="3"/>
  <c r="K519" i="3"/>
  <c r="M518" i="3"/>
  <c r="M517" i="3"/>
  <c r="M516" i="3"/>
  <c r="M515" i="3"/>
  <c r="M514" i="3"/>
  <c r="K513" i="3"/>
  <c r="M512" i="3"/>
  <c r="M511" i="3"/>
  <c r="M510" i="3"/>
  <c r="M508" i="3"/>
  <c r="M506" i="3"/>
  <c r="M505" i="3"/>
  <c r="K504" i="3"/>
  <c r="M503" i="3"/>
  <c r="M502" i="3"/>
  <c r="M501" i="3"/>
  <c r="M499" i="3"/>
  <c r="M498" i="3"/>
  <c r="M497" i="3"/>
  <c r="M496" i="3"/>
  <c r="M495" i="3"/>
  <c r="M494" i="3"/>
  <c r="M493" i="3"/>
  <c r="M492" i="3"/>
  <c r="M491" i="3"/>
  <c r="M490" i="3"/>
  <c r="M487" i="3"/>
  <c r="M485" i="3"/>
  <c r="M484" i="3"/>
  <c r="K483" i="3"/>
  <c r="M482" i="3"/>
  <c r="M481" i="3"/>
  <c r="M480" i="3"/>
  <c r="M479" i="3"/>
  <c r="K477" i="3"/>
  <c r="M476" i="3"/>
  <c r="M475" i="3"/>
  <c r="M474" i="3"/>
  <c r="M473" i="3"/>
  <c r="M471" i="3"/>
  <c r="M470" i="3"/>
  <c r="M467" i="3"/>
  <c r="M466" i="3"/>
  <c r="M465" i="3"/>
  <c r="M464" i="3"/>
  <c r="M463" i="3"/>
  <c r="M461" i="3"/>
  <c r="M460" i="3"/>
  <c r="M459" i="3"/>
  <c r="M458" i="3"/>
  <c r="M457" i="3"/>
  <c r="M453" i="3"/>
  <c r="M452" i="3"/>
  <c r="M451" i="3"/>
  <c r="K450" i="3"/>
  <c r="M449" i="3"/>
  <c r="M448" i="3"/>
  <c r="M447" i="3"/>
  <c r="M446" i="3"/>
  <c r="M445" i="3"/>
  <c r="M444" i="3"/>
  <c r="M443" i="3"/>
  <c r="M442" i="3"/>
  <c r="M441" i="3"/>
  <c r="M440" i="3"/>
  <c r="M439" i="3"/>
  <c r="M437" i="3"/>
  <c r="M436" i="3"/>
  <c r="M435" i="3"/>
  <c r="M434" i="3"/>
  <c r="M433" i="3"/>
  <c r="M430" i="3"/>
  <c r="M429" i="3"/>
  <c r="M428" i="3"/>
  <c r="M427" i="3"/>
  <c r="M426" i="3"/>
  <c r="M425" i="3"/>
  <c r="M422" i="3"/>
  <c r="M421" i="3"/>
  <c r="M420" i="3"/>
  <c r="M419" i="3"/>
  <c r="M418" i="3"/>
  <c r="M417" i="3"/>
  <c r="M416" i="3"/>
  <c r="M415" i="3"/>
  <c r="M413" i="3"/>
  <c r="M412" i="3"/>
  <c r="M411" i="3"/>
  <c r="M410" i="3"/>
  <c r="M409" i="3"/>
  <c r="K405" i="3"/>
  <c r="M404" i="3"/>
  <c r="M403" i="3"/>
  <c r="K402" i="3"/>
  <c r="M398" i="3"/>
  <c r="M397" i="3"/>
  <c r="K396" i="3"/>
  <c r="M395" i="3"/>
  <c r="M394" i="3"/>
  <c r="M392" i="3"/>
  <c r="M391" i="3"/>
  <c r="M390" i="3"/>
  <c r="M389" i="3"/>
  <c r="M388" i="3"/>
  <c r="K384" i="3"/>
  <c r="M383" i="3"/>
  <c r="K382" i="3"/>
  <c r="K381" i="3"/>
  <c r="M380" i="3"/>
  <c r="M379" i="3"/>
  <c r="M378" i="3"/>
  <c r="M377" i="3"/>
  <c r="M376" i="3"/>
  <c r="K375" i="3"/>
  <c r="M374" i="3"/>
  <c r="M373" i="3"/>
  <c r="M372" i="3"/>
  <c r="M371" i="3"/>
  <c r="M369" i="3"/>
  <c r="M367" i="3"/>
  <c r="K366" i="3"/>
  <c r="M365" i="3"/>
  <c r="M364" i="3"/>
  <c r="M361" i="3"/>
  <c r="M360" i="3"/>
  <c r="M359" i="3"/>
  <c r="M358" i="3"/>
  <c r="M357" i="3"/>
  <c r="M356" i="3"/>
  <c r="M355" i="3"/>
  <c r="K354" i="3"/>
  <c r="M353" i="3"/>
  <c r="M352" i="3"/>
  <c r="K351" i="3"/>
  <c r="M350" i="3"/>
  <c r="K346" i="3"/>
  <c r="M344" i="3"/>
  <c r="M343" i="3"/>
  <c r="M342" i="3"/>
  <c r="M341" i="3"/>
  <c r="M339" i="3"/>
  <c r="M338" i="3"/>
  <c r="K337" i="3"/>
  <c r="M336" i="3"/>
  <c r="M335" i="3"/>
  <c r="K334" i="3"/>
  <c r="M333" i="3"/>
  <c r="M329" i="3"/>
  <c r="M328" i="3"/>
  <c r="M327" i="3"/>
  <c r="M326" i="3"/>
  <c r="M325" i="3"/>
  <c r="M323" i="3"/>
  <c r="M322" i="3"/>
  <c r="M321" i="3"/>
  <c r="M320" i="3"/>
  <c r="K318" i="3"/>
  <c r="M317" i="3"/>
  <c r="K316" i="3"/>
  <c r="K315" i="3"/>
  <c r="M314" i="3"/>
  <c r="K313" i="3"/>
  <c r="M312" i="3"/>
  <c r="M310" i="3"/>
  <c r="M309" i="3"/>
  <c r="M308" i="3"/>
  <c r="M307" i="3"/>
  <c r="M306" i="3"/>
  <c r="M305" i="3"/>
  <c r="K301" i="3"/>
  <c r="M299" i="3"/>
  <c r="M298" i="3"/>
  <c r="K297" i="3"/>
  <c r="M296" i="3"/>
  <c r="M292" i="3"/>
  <c r="M291" i="3"/>
  <c r="M290" i="3"/>
  <c r="M289" i="3"/>
  <c r="M288" i="3"/>
  <c r="M287" i="3"/>
  <c r="M286" i="3"/>
  <c r="K285" i="3"/>
  <c r="M284" i="3"/>
  <c r="N284" i="3" s="1"/>
  <c r="M282" i="3"/>
  <c r="N282" i="3" s="1"/>
  <c r="K280" i="3"/>
  <c r="M278" i="3"/>
  <c r="N278" i="3" s="1"/>
  <c r="K277" i="3"/>
  <c r="K276" i="3"/>
  <c r="M275" i="3"/>
  <c r="N275" i="3" s="1"/>
  <c r="M273" i="3"/>
  <c r="N273" i="3" s="1"/>
  <c r="K270" i="3"/>
  <c r="M268" i="3"/>
  <c r="N268" i="3" s="1"/>
  <c r="M266" i="3"/>
  <c r="N266" i="3" s="1"/>
  <c r="M265" i="3"/>
  <c r="N265" i="3" s="1"/>
  <c r="K261" i="3"/>
  <c r="M260" i="3"/>
  <c r="N260" i="3" s="1"/>
  <c r="M259" i="3"/>
  <c r="N259" i="3" s="1"/>
  <c r="K258" i="3"/>
  <c r="M257" i="3"/>
  <c r="N257" i="3" s="1"/>
  <c r="M255" i="3"/>
  <c r="N255" i="3" s="1"/>
  <c r="M254" i="3"/>
  <c r="N254" i="3" s="1"/>
  <c r="M253" i="3"/>
  <c r="N253" i="3" s="1"/>
  <c r="K252" i="3"/>
  <c r="M250" i="3"/>
  <c r="N250" i="3" s="1"/>
  <c r="M248" i="3"/>
  <c r="N248" i="3" s="1"/>
  <c r="M247" i="3"/>
  <c r="N247" i="3" s="1"/>
  <c r="M246" i="3"/>
  <c r="N246" i="3" s="1"/>
  <c r="M245" i="3"/>
  <c r="N245" i="3" s="1"/>
  <c r="M243" i="3"/>
  <c r="N243" i="3" s="1"/>
  <c r="M241" i="3"/>
  <c r="N241" i="3" s="1"/>
  <c r="K240" i="3"/>
  <c r="M239" i="3"/>
  <c r="N239" i="3" s="1"/>
  <c r="M238" i="3"/>
  <c r="N238" i="3" s="1"/>
  <c r="M237" i="3"/>
  <c r="N237" i="3" s="1"/>
  <c r="M236" i="3"/>
  <c r="N236" i="3" s="1"/>
  <c r="M235" i="3"/>
  <c r="N235" i="3" s="1"/>
  <c r="M233" i="3"/>
  <c r="N233" i="3" s="1"/>
  <c r="M232" i="3"/>
  <c r="N232" i="3" s="1"/>
  <c r="M231" i="3"/>
  <c r="N231" i="3" s="1"/>
  <c r="M230" i="3"/>
  <c r="N230" i="3" s="1"/>
  <c r="M229" i="3"/>
  <c r="N229" i="3" s="1"/>
  <c r="M228" i="3"/>
  <c r="N228" i="3" s="1"/>
  <c r="M227" i="3"/>
  <c r="N227" i="3" s="1"/>
  <c r="M226" i="3"/>
  <c r="N226" i="3" s="1"/>
  <c r="M224" i="3"/>
  <c r="N224" i="3" s="1"/>
  <c r="M223" i="3"/>
  <c r="N223" i="3" s="1"/>
  <c r="M222" i="3"/>
  <c r="N222" i="3" s="1"/>
  <c r="M221" i="3"/>
  <c r="N221" i="3" s="1"/>
  <c r="M220" i="3"/>
  <c r="N220" i="3" s="1"/>
  <c r="M219" i="3"/>
  <c r="N219" i="3" s="1"/>
  <c r="M218" i="3"/>
  <c r="N218" i="3" s="1"/>
  <c r="M217" i="3"/>
  <c r="N217" i="3" s="1"/>
  <c r="M216" i="3"/>
  <c r="N216" i="3" s="1"/>
  <c r="M215" i="3"/>
  <c r="N215" i="3" s="1"/>
  <c r="M213" i="3"/>
  <c r="N213" i="3" s="1"/>
  <c r="M212" i="3"/>
  <c r="N212" i="3" s="1"/>
  <c r="M211" i="3"/>
  <c r="N211" i="3" s="1"/>
  <c r="K210" i="3"/>
  <c r="M208" i="3"/>
  <c r="N208" i="3" s="1"/>
  <c r="M207" i="3"/>
  <c r="N207" i="3" s="1"/>
  <c r="M206" i="3"/>
  <c r="N206" i="3" s="1"/>
  <c r="K205" i="3"/>
  <c r="M203" i="3"/>
  <c r="N203" i="3" s="1"/>
  <c r="K202" i="3"/>
  <c r="M201" i="3"/>
  <c r="N201" i="3" s="1"/>
  <c r="M200" i="3"/>
  <c r="N200" i="3" s="1"/>
  <c r="M199" i="3"/>
  <c r="N199" i="3" s="1"/>
  <c r="M198" i="3"/>
  <c r="N198" i="3" s="1"/>
  <c r="M196" i="3"/>
  <c r="N196" i="3" s="1"/>
  <c r="M195" i="3"/>
  <c r="N195" i="3" s="1"/>
  <c r="M194" i="3"/>
  <c r="N194" i="3" s="1"/>
  <c r="M193" i="3"/>
  <c r="N193" i="3" s="1"/>
  <c r="M192" i="3"/>
  <c r="N192" i="3" s="1"/>
  <c r="M191" i="3"/>
  <c r="N191" i="3" s="1"/>
  <c r="M188" i="3"/>
  <c r="N188" i="3" s="1"/>
  <c r="M187" i="3"/>
  <c r="N187" i="3" s="1"/>
  <c r="M186" i="3"/>
  <c r="N186" i="3" s="1"/>
  <c r="M185" i="3"/>
  <c r="N185" i="3" s="1"/>
  <c r="M184" i="3"/>
  <c r="N184" i="3" s="1"/>
  <c r="M181" i="3"/>
  <c r="N181" i="3" s="1"/>
  <c r="M180" i="3"/>
  <c r="N180" i="3" s="1"/>
  <c r="M179" i="3"/>
  <c r="N179" i="3" s="1"/>
  <c r="M178" i="3"/>
  <c r="N178" i="3" s="1"/>
  <c r="M177" i="3"/>
  <c r="N177" i="3" s="1"/>
  <c r="K176" i="3"/>
  <c r="M175" i="3"/>
  <c r="N175" i="3" s="1"/>
  <c r="M174" i="3"/>
  <c r="N174" i="3" s="1"/>
  <c r="M173" i="3"/>
  <c r="N173" i="3" s="1"/>
  <c r="K171" i="3"/>
  <c r="M170" i="3"/>
  <c r="N170" i="3" s="1"/>
  <c r="M169" i="3"/>
  <c r="N169" i="3" s="1"/>
  <c r="K168" i="3"/>
  <c r="M167" i="3"/>
  <c r="N167" i="3" s="1"/>
  <c r="M166" i="3"/>
  <c r="N166" i="3" s="1"/>
  <c r="K165" i="3"/>
  <c r="M164" i="3"/>
  <c r="N164" i="3" s="1"/>
  <c r="M163" i="3"/>
  <c r="N163" i="3" s="1"/>
  <c r="M162" i="3"/>
  <c r="N162" i="3" s="1"/>
  <c r="M161" i="3"/>
  <c r="N161" i="3" s="1"/>
  <c r="K158" i="3"/>
  <c r="M157" i="3"/>
  <c r="N157" i="3" s="1"/>
  <c r="M156" i="3"/>
  <c r="N156" i="3" s="1"/>
  <c r="M155" i="3"/>
  <c r="N155" i="3" s="1"/>
  <c r="M154" i="3"/>
  <c r="N154" i="3" s="1"/>
  <c r="K153" i="3"/>
  <c r="M152" i="3"/>
  <c r="N152" i="3" s="1"/>
  <c r="M151" i="3"/>
  <c r="N151" i="3" s="1"/>
  <c r="M150" i="3"/>
  <c r="N150" i="3" s="1"/>
  <c r="M149" i="3"/>
  <c r="N149" i="3" s="1"/>
  <c r="M148" i="3"/>
  <c r="N148" i="3" s="1"/>
  <c r="M145" i="3"/>
  <c r="N145" i="3" s="1"/>
  <c r="M144" i="3"/>
  <c r="N144" i="3" s="1"/>
  <c r="M143" i="3"/>
  <c r="N143" i="3" s="1"/>
  <c r="M142" i="3"/>
  <c r="N142" i="3" s="1"/>
  <c r="M141" i="3"/>
  <c r="N141" i="3" s="1"/>
  <c r="K140" i="3"/>
  <c r="M139" i="3"/>
  <c r="N139" i="3" s="1"/>
  <c r="M138" i="3"/>
  <c r="N138" i="3" s="1"/>
  <c r="M137" i="3"/>
  <c r="N137" i="3" s="1"/>
  <c r="K135" i="3"/>
  <c r="M133" i="3"/>
  <c r="N133" i="3" s="1"/>
  <c r="K132" i="3"/>
  <c r="M131" i="3"/>
  <c r="N131" i="3" s="1"/>
  <c r="M130" i="3"/>
  <c r="N130" i="3" s="1"/>
  <c r="M129" i="3"/>
  <c r="N129" i="3" s="1"/>
  <c r="M128" i="3"/>
  <c r="N128" i="3" s="1"/>
  <c r="M127" i="3"/>
  <c r="N127" i="3" s="1"/>
  <c r="M126" i="3"/>
  <c r="N126" i="3" s="1"/>
  <c r="M125" i="3"/>
  <c r="N125" i="3" s="1"/>
  <c r="K122" i="3"/>
  <c r="M121" i="3"/>
  <c r="N121" i="3" s="1"/>
  <c r="K120" i="3"/>
  <c r="K119" i="3"/>
  <c r="M118" i="3"/>
  <c r="N118" i="3" s="1"/>
  <c r="M117" i="3"/>
  <c r="N117" i="3" s="1"/>
  <c r="M116" i="3"/>
  <c r="N116" i="3" s="1"/>
  <c r="M115" i="3"/>
  <c r="N115" i="3" s="1"/>
  <c r="M114" i="3"/>
  <c r="N114" i="3" s="1"/>
  <c r="M113" i="3"/>
  <c r="N113" i="3" s="1"/>
  <c r="M112" i="3"/>
  <c r="N112" i="3" s="1"/>
  <c r="M109" i="3"/>
  <c r="N109" i="3" s="1"/>
  <c r="M107" i="3"/>
  <c r="N107" i="3" s="1"/>
  <c r="M106" i="3"/>
  <c r="N106" i="3" s="1"/>
  <c r="M105" i="3"/>
  <c r="N105" i="3" s="1"/>
  <c r="M104" i="3"/>
  <c r="N104" i="3" s="1"/>
  <c r="M103" i="3"/>
  <c r="N103" i="3" s="1"/>
  <c r="M102" i="3"/>
  <c r="N102" i="3" s="1"/>
  <c r="M101" i="3"/>
  <c r="N101" i="3" s="1"/>
  <c r="M99" i="3"/>
  <c r="N99" i="3" s="1"/>
  <c r="M98" i="3"/>
  <c r="N98" i="3" s="1"/>
  <c r="M97" i="3"/>
  <c r="N97" i="3" s="1"/>
  <c r="K96" i="3"/>
  <c r="M94" i="3"/>
  <c r="N94" i="3" s="1"/>
  <c r="M93" i="3"/>
  <c r="N93" i="3" s="1"/>
  <c r="M92" i="3"/>
  <c r="N92" i="3" s="1"/>
  <c r="M91" i="3"/>
  <c r="N91" i="3" s="1"/>
  <c r="M90" i="3"/>
  <c r="N90" i="3" s="1"/>
  <c r="M89" i="3"/>
  <c r="N89" i="3" s="1"/>
  <c r="M88" i="3"/>
  <c r="N88" i="3" s="1"/>
  <c r="M87" i="3"/>
  <c r="N87" i="3" s="1"/>
  <c r="M86" i="3"/>
  <c r="N86" i="3" s="1"/>
  <c r="M85" i="3"/>
  <c r="N85" i="3" s="1"/>
  <c r="M83" i="3"/>
  <c r="N83" i="3" s="1"/>
  <c r="M82" i="3"/>
  <c r="N82" i="3" s="1"/>
  <c r="M81" i="3"/>
  <c r="N81" i="3" s="1"/>
  <c r="M80" i="3"/>
  <c r="N80" i="3" s="1"/>
  <c r="M78" i="3"/>
  <c r="N78" i="3" s="1"/>
  <c r="M76" i="3"/>
  <c r="N76" i="3" s="1"/>
  <c r="M75" i="3"/>
  <c r="N75" i="3" s="1"/>
  <c r="M74" i="3"/>
  <c r="N74" i="3" s="1"/>
  <c r="M73" i="3"/>
  <c r="N73" i="3" s="1"/>
  <c r="M72" i="3"/>
  <c r="N72" i="3" s="1"/>
  <c r="K71" i="3"/>
  <c r="M70" i="3"/>
  <c r="N70" i="3" s="1"/>
  <c r="M69" i="3"/>
  <c r="N69" i="3" s="1"/>
  <c r="M68" i="3"/>
  <c r="N68" i="3" s="1"/>
  <c r="M67" i="3"/>
  <c r="N67" i="3" s="1"/>
  <c r="M65" i="3"/>
  <c r="N65" i="3" s="1"/>
  <c r="M64" i="3"/>
  <c r="N64" i="3" s="1"/>
  <c r="M63" i="3"/>
  <c r="N63" i="3" s="1"/>
  <c r="M62" i="3"/>
  <c r="N62" i="3" s="1"/>
  <c r="M60" i="3"/>
  <c r="N60" i="3" s="1"/>
  <c r="M58" i="3"/>
  <c r="N58" i="3" s="1"/>
  <c r="M57" i="3"/>
  <c r="N57" i="3" s="1"/>
  <c r="M56" i="3"/>
  <c r="N56" i="3" s="1"/>
  <c r="M55" i="3"/>
  <c r="N55" i="3" s="1"/>
  <c r="M54" i="3"/>
  <c r="D7" i="5"/>
  <c r="N564" i="3" l="1"/>
  <c r="N608" i="3"/>
  <c r="N461" i="3"/>
  <c r="N605" i="3"/>
  <c r="N371" i="3"/>
  <c r="N550" i="3"/>
  <c r="N356" i="3"/>
  <c r="N464" i="3"/>
  <c r="N538" i="3"/>
  <c r="N551" i="3"/>
  <c r="N581" i="3"/>
  <c r="N624" i="3"/>
  <c r="N310" i="3"/>
  <c r="N373" i="3"/>
  <c r="N420" i="3"/>
  <c r="N436" i="3"/>
  <c r="N449" i="3"/>
  <c r="N465" i="3"/>
  <c r="N481" i="3"/>
  <c r="N496" i="3"/>
  <c r="N511" i="3"/>
  <c r="N524" i="3"/>
  <c r="N539" i="3"/>
  <c r="N553" i="3"/>
  <c r="N567" i="3"/>
  <c r="N595" i="3"/>
  <c r="N610" i="3"/>
  <c r="N625" i="3"/>
  <c r="N639" i="3"/>
  <c r="N653" i="3"/>
  <c r="N292" i="3"/>
  <c r="N312" i="3"/>
  <c r="N326" i="3"/>
  <c r="N342" i="3"/>
  <c r="N358" i="3"/>
  <c r="N374" i="3"/>
  <c r="N389" i="3"/>
  <c r="N421" i="3"/>
  <c r="N437" i="3"/>
  <c r="N466" i="3"/>
  <c r="N482" i="3"/>
  <c r="N497" i="3"/>
  <c r="N512" i="3"/>
  <c r="N525" i="3"/>
  <c r="N554" i="3"/>
  <c r="N569" i="3"/>
  <c r="N583" i="3"/>
  <c r="N596" i="3"/>
  <c r="N611" i="3"/>
  <c r="N626" i="3"/>
  <c r="N641" i="3"/>
  <c r="N656" i="3"/>
  <c r="N288" i="3"/>
  <c r="N369" i="3"/>
  <c r="N446" i="3"/>
  <c r="N506" i="3"/>
  <c r="N592" i="3"/>
  <c r="N338" i="3"/>
  <c r="N479" i="3"/>
  <c r="N323" i="3"/>
  <c r="N448" i="3"/>
  <c r="N594" i="3"/>
  <c r="N291" i="3"/>
  <c r="N357" i="3"/>
  <c r="N296" i="3"/>
  <c r="N343" i="3"/>
  <c r="N409" i="3"/>
  <c r="N422" i="3"/>
  <c r="N598" i="3"/>
  <c r="N627" i="3"/>
  <c r="N298" i="3"/>
  <c r="N329" i="3"/>
  <c r="N361" i="3"/>
  <c r="N377" i="3"/>
  <c r="N392" i="3"/>
  <c r="N411" i="3"/>
  <c r="N426" i="3"/>
  <c r="N441" i="3"/>
  <c r="N453" i="3"/>
  <c r="N471" i="3"/>
  <c r="N485" i="3"/>
  <c r="N501" i="3"/>
  <c r="N515" i="3"/>
  <c r="N529" i="3"/>
  <c r="N543" i="3"/>
  <c r="N557" i="3"/>
  <c r="N572" i="3"/>
  <c r="N586" i="3"/>
  <c r="N600" i="3"/>
  <c r="N614" i="3"/>
  <c r="N629" i="3"/>
  <c r="N644" i="3"/>
  <c r="N659" i="3"/>
  <c r="N321" i="3"/>
  <c r="N433" i="3"/>
  <c r="N536" i="3"/>
  <c r="N621" i="3"/>
  <c r="N322" i="3"/>
  <c r="N418" i="3"/>
  <c r="N494" i="3"/>
  <c r="N651" i="3"/>
  <c r="N309" i="3"/>
  <c r="N435" i="3"/>
  <c r="N522" i="3"/>
  <c r="N325" i="3"/>
  <c r="N390" i="3"/>
  <c r="N467" i="3"/>
  <c r="N410" i="3"/>
  <c r="N299" i="3"/>
  <c r="N333" i="3"/>
  <c r="N350" i="3"/>
  <c r="N364" i="3"/>
  <c r="N378" i="3"/>
  <c r="N394" i="3"/>
  <c r="N412" i="3"/>
  <c r="N427" i="3"/>
  <c r="N442" i="3"/>
  <c r="N457" i="3"/>
  <c r="N473" i="3"/>
  <c r="N487" i="3"/>
  <c r="N502" i="3"/>
  <c r="N516" i="3"/>
  <c r="N530" i="3"/>
  <c r="N544" i="3"/>
  <c r="N560" i="3"/>
  <c r="N574" i="3"/>
  <c r="N587" i="3"/>
  <c r="N601" i="3"/>
  <c r="N615" i="3"/>
  <c r="N632" i="3"/>
  <c r="N646" i="3"/>
  <c r="N398" i="3"/>
  <c r="N493" i="3"/>
  <c r="N579" i="3"/>
  <c r="N289" i="3"/>
  <c r="N434" i="3"/>
  <c r="N508" i="3"/>
  <c r="N580" i="3"/>
  <c r="N637" i="3"/>
  <c r="N339" i="3"/>
  <c r="N403" i="3"/>
  <c r="N480" i="3"/>
  <c r="N510" i="3"/>
  <c r="N652" i="3"/>
  <c r="N388" i="3"/>
  <c r="N327" i="3"/>
  <c r="N439" i="3"/>
  <c r="N570" i="3"/>
  <c r="N328" i="3"/>
  <c r="N344" i="3"/>
  <c r="N391" i="3"/>
  <c r="N452" i="3"/>
  <c r="N514" i="3"/>
  <c r="N527" i="3"/>
  <c r="N556" i="3"/>
  <c r="N599" i="3"/>
  <c r="N658" i="3"/>
  <c r="N317" i="3"/>
  <c r="N365" i="3"/>
  <c r="N379" i="3"/>
  <c r="N395" i="3"/>
  <c r="N413" i="3"/>
  <c r="N428" i="3"/>
  <c r="N443" i="3"/>
  <c r="N458" i="3"/>
  <c r="N474" i="3"/>
  <c r="N490" i="3"/>
  <c r="N503" i="3"/>
  <c r="N517" i="3"/>
  <c r="N531" i="3"/>
  <c r="N545" i="3"/>
  <c r="N576" i="3"/>
  <c r="N602" i="3"/>
  <c r="N618" i="3"/>
  <c r="N633" i="3"/>
  <c r="N647" i="3"/>
  <c r="N662" i="3"/>
  <c r="N520" i="3"/>
  <c r="N383" i="3"/>
  <c r="N463" i="3"/>
  <c r="N521" i="3"/>
  <c r="N593" i="3"/>
  <c r="N290" i="3"/>
  <c r="N341" i="3"/>
  <c r="N498" i="3"/>
  <c r="N360" i="3"/>
  <c r="N440" i="3"/>
  <c r="N484" i="3"/>
  <c r="N571" i="3"/>
  <c r="N643" i="3"/>
  <c r="N286" i="3"/>
  <c r="N305" i="3"/>
  <c r="N335" i="3"/>
  <c r="N352" i="3"/>
  <c r="N380" i="3"/>
  <c r="N415" i="3"/>
  <c r="N429" i="3"/>
  <c r="N444" i="3"/>
  <c r="N459" i="3"/>
  <c r="N475" i="3"/>
  <c r="N491" i="3"/>
  <c r="N518" i="3"/>
  <c r="N532" i="3"/>
  <c r="N546" i="3"/>
  <c r="N562" i="3"/>
  <c r="N577" i="3"/>
  <c r="N589" i="3"/>
  <c r="N603" i="3"/>
  <c r="N619" i="3"/>
  <c r="N634" i="3"/>
  <c r="N648" i="3"/>
  <c r="N663" i="3"/>
  <c r="N307" i="3"/>
  <c r="N417" i="3"/>
  <c r="N549" i="3"/>
  <c r="N650" i="3"/>
  <c r="N308" i="3"/>
  <c r="N355" i="3"/>
  <c r="N447" i="3"/>
  <c r="N537" i="3"/>
  <c r="N622" i="3"/>
  <c r="N372" i="3"/>
  <c r="N419" i="3"/>
  <c r="N495" i="3"/>
  <c r="N566" i="3"/>
  <c r="N609" i="3"/>
  <c r="N638" i="3"/>
  <c r="N404" i="3"/>
  <c r="N359" i="3"/>
  <c r="N451" i="3"/>
  <c r="N526" i="3"/>
  <c r="N555" i="3"/>
  <c r="N584" i="3"/>
  <c r="N612" i="3"/>
  <c r="N642" i="3"/>
  <c r="N314" i="3"/>
  <c r="N376" i="3"/>
  <c r="N425" i="3"/>
  <c r="N470" i="3"/>
  <c r="N499" i="3"/>
  <c r="N542" i="3"/>
  <c r="N585" i="3"/>
  <c r="N628" i="3"/>
  <c r="N287" i="3"/>
  <c r="N306" i="3"/>
  <c r="N320" i="3"/>
  <c r="N336" i="3"/>
  <c r="N353" i="3"/>
  <c r="N367" i="3"/>
  <c r="N397" i="3"/>
  <c r="N416" i="3"/>
  <c r="N430" i="3"/>
  <c r="N445" i="3"/>
  <c r="N460" i="3"/>
  <c r="N476" i="3"/>
  <c r="N492" i="3"/>
  <c r="N505" i="3"/>
  <c r="N533" i="3"/>
  <c r="N548" i="3"/>
  <c r="N563" i="3"/>
  <c r="N578" i="3"/>
  <c r="N591" i="3"/>
  <c r="N604" i="3"/>
  <c r="N620" i="3"/>
  <c r="N635" i="3"/>
  <c r="N649" i="3"/>
  <c r="C12" i="5"/>
  <c r="C16" i="5" s="1"/>
  <c r="N54" i="3"/>
  <c r="K328" i="3"/>
  <c r="K641" i="3"/>
  <c r="K82" i="3"/>
  <c r="K226" i="3"/>
  <c r="K587" i="3"/>
  <c r="M541" i="3"/>
  <c r="K142" i="3"/>
  <c r="K495" i="3"/>
  <c r="K434" i="3"/>
  <c r="K106" i="3"/>
  <c r="M171" i="3"/>
  <c r="N171" i="3" s="1"/>
  <c r="K162" i="3"/>
  <c r="K476" i="3"/>
  <c r="K578" i="3"/>
  <c r="K233" i="3"/>
  <c r="M277" i="3"/>
  <c r="N277" i="3" s="1"/>
  <c r="K449" i="3"/>
  <c r="K460" i="3"/>
  <c r="M334" i="3"/>
  <c r="M122" i="3"/>
  <c r="N122" i="3" s="1"/>
  <c r="K470" i="3"/>
  <c r="K549" i="3"/>
  <c r="K259" i="3"/>
  <c r="K605" i="3"/>
  <c r="K639" i="3"/>
  <c r="K178" i="3"/>
  <c r="K117" i="3"/>
  <c r="M405" i="3"/>
  <c r="K221" i="3"/>
  <c r="K323" i="3"/>
  <c r="K179" i="3"/>
  <c r="M252" i="3"/>
  <c r="N252" i="3" s="1"/>
  <c r="K291" i="3"/>
  <c r="K417" i="3"/>
  <c r="K109" i="3"/>
  <c r="K474" i="3"/>
  <c r="K482" i="3"/>
  <c r="K563" i="3"/>
  <c r="K583" i="3"/>
  <c r="M168" i="3"/>
  <c r="N168" i="3" s="1"/>
  <c r="K364" i="3"/>
  <c r="K464" i="3"/>
  <c r="K99" i="3"/>
  <c r="K273" i="3"/>
  <c r="M315" i="3"/>
  <c r="K439" i="3"/>
  <c r="K467" i="3"/>
  <c r="K545" i="3"/>
  <c r="K54" i="3"/>
  <c r="K532" i="3"/>
  <c r="K358" i="3"/>
  <c r="K409" i="3"/>
  <c r="K564" i="3"/>
  <c r="K556" i="3"/>
  <c r="K143" i="3"/>
  <c r="M135" i="3"/>
  <c r="N135" i="3" s="1"/>
  <c r="K248" i="3"/>
  <c r="K403" i="3"/>
  <c r="K433" i="3"/>
  <c r="K441" i="3"/>
  <c r="K62" i="3"/>
  <c r="K196" i="3"/>
  <c r="K268" i="3"/>
  <c r="M351" i="3"/>
  <c r="H40" i="5"/>
  <c r="H42" i="5" s="1"/>
  <c r="H29" i="5" s="1"/>
  <c r="K104" i="3"/>
  <c r="K247" i="3"/>
  <c r="K353" i="3"/>
  <c r="M477" i="3"/>
  <c r="M582" i="3"/>
  <c r="K465" i="3"/>
  <c r="K497" i="3"/>
  <c r="K542" i="3"/>
  <c r="M636" i="3"/>
  <c r="K97" i="3"/>
  <c r="K130" i="3"/>
  <c r="M202" i="3"/>
  <c r="N202" i="3" s="1"/>
  <c r="M210" i="3"/>
  <c r="N210" i="3" s="1"/>
  <c r="K336" i="3"/>
  <c r="M381" i="3"/>
  <c r="K574" i="3"/>
  <c r="M71" i="3"/>
  <c r="N71" i="3" s="1"/>
  <c r="K148" i="3"/>
  <c r="K184" i="3"/>
  <c r="K230" i="3"/>
  <c r="K238" i="3"/>
  <c r="K298" i="3"/>
  <c r="K397" i="3"/>
  <c r="K421" i="3"/>
  <c r="K428" i="3"/>
  <c r="K444" i="3"/>
  <c r="K459" i="3"/>
  <c r="K492" i="3"/>
  <c r="K566" i="3"/>
  <c r="K550" i="3"/>
  <c r="M588" i="3"/>
  <c r="K112" i="3"/>
  <c r="K290" i="3"/>
  <c r="K327" i="3"/>
  <c r="M450" i="3"/>
  <c r="K203" i="3"/>
  <c r="K485" i="3"/>
  <c r="M519" i="3"/>
  <c r="K536" i="3"/>
  <c r="M561" i="3"/>
  <c r="K87" i="3"/>
  <c r="M316" i="3"/>
  <c r="K426" i="3"/>
  <c r="K516" i="3"/>
  <c r="K254" i="3"/>
  <c r="K390" i="3"/>
  <c r="M396" i="3"/>
  <c r="K404" i="3"/>
  <c r="K471" i="3"/>
  <c r="M483" i="3"/>
  <c r="M384" i="3"/>
  <c r="K453" i="3"/>
  <c r="K481" i="3"/>
  <c r="K493" i="3"/>
  <c r="K520" i="3"/>
  <c r="K562" i="3"/>
  <c r="K567" i="3"/>
  <c r="K576" i="3"/>
  <c r="K612" i="3"/>
  <c r="K621" i="3"/>
  <c r="K93" i="3"/>
  <c r="M258" i="3"/>
  <c r="N258" i="3" s="1"/>
  <c r="K266" i="3"/>
  <c r="K339" i="3"/>
  <c r="K416" i="3"/>
  <c r="K530" i="3"/>
  <c r="K604" i="3"/>
  <c r="M297" i="3"/>
  <c r="K394" i="3"/>
  <c r="K491" i="3"/>
  <c r="K76" i="3"/>
  <c r="K94" i="3"/>
  <c r="K216" i="3"/>
  <c r="K260" i="3"/>
  <c r="K411" i="3"/>
  <c r="K422" i="3"/>
  <c r="K58" i="3"/>
  <c r="M153" i="3"/>
  <c r="N153" i="3" s="1"/>
  <c r="K199" i="3"/>
  <c r="K83" i="3"/>
  <c r="K186" i="3"/>
  <c r="K101" i="3"/>
  <c r="M119" i="3"/>
  <c r="N119" i="3" s="1"/>
  <c r="M120" i="3"/>
  <c r="N120" i="3" s="1"/>
  <c r="K67" i="3"/>
  <c r="K86" i="3"/>
  <c r="K103" i="3"/>
  <c r="K116" i="3"/>
  <c r="K129" i="3"/>
  <c r="M140" i="3"/>
  <c r="N140" i="3" s="1"/>
  <c r="M158" i="3"/>
  <c r="N158" i="3" s="1"/>
  <c r="M165" i="3"/>
  <c r="N165" i="3" s="1"/>
  <c r="M176" i="3"/>
  <c r="N176" i="3" s="1"/>
  <c r="K245" i="3"/>
  <c r="K321" i="3"/>
  <c r="K383" i="3"/>
  <c r="K512" i="3"/>
  <c r="K522" i="3"/>
  <c r="K544" i="3"/>
  <c r="K627" i="3"/>
  <c r="K638" i="3"/>
  <c r="K653" i="3"/>
  <c r="K155" i="3"/>
  <c r="K217" i="3"/>
  <c r="K352" i="3"/>
  <c r="M346" i="3"/>
  <c r="K173" i="3"/>
  <c r="K212" i="3"/>
  <c r="K65" i="3"/>
  <c r="M132" i="3"/>
  <c r="N132" i="3" s="1"/>
  <c r="K163" i="3"/>
  <c r="K72" i="3"/>
  <c r="K344" i="3"/>
  <c r="K367" i="3"/>
  <c r="K373" i="3"/>
  <c r="K378" i="3"/>
  <c r="K533" i="3"/>
  <c r="M540" i="3"/>
  <c r="K555" i="3"/>
  <c r="K571" i="3"/>
  <c r="K594" i="3"/>
  <c r="K600" i="3"/>
  <c r="K610" i="3"/>
  <c r="K644" i="3"/>
  <c r="K649" i="3"/>
  <c r="K166" i="3"/>
  <c r="M285" i="3"/>
  <c r="N285" i="3" s="1"/>
  <c r="K309" i="3"/>
  <c r="K502" i="3"/>
  <c r="K615" i="3"/>
  <c r="K633" i="3"/>
  <c r="M660" i="3"/>
  <c r="M513" i="3"/>
  <c r="K529" i="3"/>
  <c r="K611" i="3"/>
  <c r="K628" i="3"/>
  <c r="K601" i="3"/>
  <c r="K622" i="3"/>
  <c r="K634" i="3"/>
  <c r="K305" i="3"/>
  <c r="K329" i="3"/>
  <c r="K357" i="3"/>
  <c r="K398" i="3"/>
  <c r="K429" i="3"/>
  <c r="K440" i="3"/>
  <c r="K461" i="3"/>
  <c r="K466" i="3"/>
  <c r="K503" i="3"/>
  <c r="K508" i="3"/>
  <c r="K64" i="3"/>
  <c r="K89" i="3"/>
  <c r="K235" i="3"/>
  <c r="M240" i="3"/>
  <c r="N240" i="3" s="1"/>
  <c r="K369" i="3"/>
  <c r="M375" i="3"/>
  <c r="K418" i="3"/>
  <c r="K435" i="3"/>
  <c r="K487" i="3"/>
  <c r="K498" i="3"/>
  <c r="K524" i="3"/>
  <c r="K579" i="3"/>
  <c r="K584" i="3"/>
  <c r="K646" i="3"/>
  <c r="K651" i="3"/>
  <c r="K557" i="3"/>
  <c r="K629" i="3"/>
  <c r="M657" i="3"/>
  <c r="K663" i="3"/>
  <c r="K57" i="3"/>
  <c r="K223" i="3"/>
  <c r="K380" i="3"/>
  <c r="K78" i="3"/>
  <c r="K275" i="3"/>
  <c r="K306" i="3"/>
  <c r="M318" i="3"/>
  <c r="K325" i="3"/>
  <c r="K446" i="3"/>
  <c r="K451" i="3"/>
  <c r="M504" i="3"/>
  <c r="K525" i="3"/>
  <c r="K546" i="3"/>
  <c r="M280" i="3"/>
  <c r="N280" i="3" s="1"/>
  <c r="K90" i="3"/>
  <c r="M205" i="3"/>
  <c r="N205" i="3" s="1"/>
  <c r="K219" i="3"/>
  <c r="K237" i="3"/>
  <c r="M261" i="3"/>
  <c r="N261" i="3" s="1"/>
  <c r="K288" i="3"/>
  <c r="M313" i="3"/>
  <c r="K342" i="3"/>
  <c r="K359" i="3"/>
  <c r="K365" i="3"/>
  <c r="K371" i="3"/>
  <c r="K376" i="3"/>
  <c r="K388" i="3"/>
  <c r="K425" i="3"/>
  <c r="K430" i="3"/>
  <c r="K457" i="3"/>
  <c r="K463" i="3"/>
  <c r="K479" i="3"/>
  <c r="K515" i="3"/>
  <c r="K531" i="3"/>
  <c r="K543" i="3"/>
  <c r="K553" i="3"/>
  <c r="K580" i="3"/>
  <c r="K585" i="3"/>
  <c r="K598" i="3"/>
  <c r="K603" i="3"/>
  <c r="K608" i="3"/>
  <c r="K619" i="3"/>
  <c r="K647" i="3"/>
  <c r="K658" i="3"/>
  <c r="K156" i="3"/>
  <c r="M96" i="3"/>
  <c r="N96" i="3" s="1"/>
  <c r="K85" i="3"/>
  <c r="K231" i="3"/>
  <c r="M337" i="3"/>
  <c r="M354" i="3"/>
  <c r="K395" i="3"/>
  <c r="K415" i="3"/>
  <c r="K420" i="3"/>
  <c r="K437" i="3"/>
  <c r="K442" i="3"/>
  <c r="K475" i="3"/>
  <c r="K484" i="3"/>
  <c r="K494" i="3"/>
  <c r="K499" i="3"/>
  <c r="K505" i="3"/>
  <c r="K510" i="3"/>
  <c r="K521" i="3"/>
  <c r="K526" i="3"/>
  <c r="K537" i="3"/>
  <c r="M613" i="3"/>
  <c r="K637" i="3"/>
  <c r="K642" i="3"/>
  <c r="K652" i="3"/>
  <c r="K335" i="3"/>
  <c r="K200" i="3"/>
  <c r="K107" i="3"/>
  <c r="K139" i="3"/>
  <c r="K152" i="3"/>
  <c r="K60" i="3"/>
  <c r="K133" i="3"/>
  <c r="K145" i="3"/>
  <c r="K169" i="3"/>
  <c r="K181" i="3"/>
  <c r="K195" i="3"/>
  <c r="K250" i="3"/>
  <c r="M270" i="3"/>
  <c r="N270" i="3" s="1"/>
  <c r="M276" i="3"/>
  <c r="N276" i="3" s="1"/>
  <c r="K296" i="3"/>
  <c r="M301" i="3"/>
  <c r="K314" i="3"/>
  <c r="K320" i="3"/>
  <c r="K333" i="3"/>
  <c r="K343" i="3"/>
  <c r="K360" i="3"/>
  <c r="K372" i="3"/>
  <c r="M382" i="3"/>
  <c r="M402" i="3"/>
  <c r="K447" i="3"/>
  <c r="K452" i="3"/>
  <c r="K480" i="3"/>
  <c r="K586" i="3"/>
  <c r="K592" i="3"/>
  <c r="K620" i="3"/>
  <c r="K648" i="3"/>
  <c r="I12" i="5"/>
  <c r="I18" i="5"/>
  <c r="G29" i="5"/>
  <c r="K191" i="3"/>
  <c r="K224" i="3"/>
  <c r="K188" i="3"/>
  <c r="M366" i="3"/>
  <c r="K554" i="3"/>
  <c r="M565" i="3"/>
  <c r="K570" i="3"/>
  <c r="K599" i="3"/>
  <c r="K609" i="3"/>
  <c r="K614" i="3"/>
  <c r="K632" i="3"/>
  <c r="K659" i="3"/>
  <c r="I14" i="5"/>
  <c r="I13" i="5"/>
  <c r="I10" i="5"/>
  <c r="I11" i="5"/>
  <c r="I15" i="5"/>
  <c r="I16" i="5"/>
  <c r="D20" i="5"/>
  <c r="D10" i="5"/>
  <c r="D12" i="5" s="1"/>
  <c r="D16" i="5" s="1"/>
  <c r="M256" i="3"/>
  <c r="N256" i="3" s="1"/>
  <c r="K256" i="3"/>
  <c r="K91" i="3"/>
  <c r="K150" i="3"/>
  <c r="M160" i="3"/>
  <c r="N160" i="3" s="1"/>
  <c r="K160" i="3"/>
  <c r="M182" i="3"/>
  <c r="N182" i="3" s="1"/>
  <c r="K182" i="3"/>
  <c r="K193" i="3"/>
  <c r="M262" i="3"/>
  <c r="N262" i="3" s="1"/>
  <c r="K262" i="3"/>
  <c r="M281" i="3"/>
  <c r="N281" i="3" s="1"/>
  <c r="K281" i="3"/>
  <c r="M385" i="3"/>
  <c r="K385" i="3"/>
  <c r="M472" i="3"/>
  <c r="K472" i="3"/>
  <c r="M330" i="3"/>
  <c r="K330" i="3"/>
  <c r="M535" i="3"/>
  <c r="K535" i="3"/>
  <c r="M66" i="3"/>
  <c r="N66" i="3" s="1"/>
  <c r="K66" i="3"/>
  <c r="K55" i="3"/>
  <c r="K77" i="3"/>
  <c r="M77" i="3"/>
  <c r="N77" i="3" s="1"/>
  <c r="K113" i="3"/>
  <c r="M123" i="3"/>
  <c r="N123" i="3" s="1"/>
  <c r="K123" i="3"/>
  <c r="M183" i="3"/>
  <c r="N183" i="3" s="1"/>
  <c r="K183" i="3"/>
  <c r="K228" i="3"/>
  <c r="K289" i="3"/>
  <c r="M295" i="3"/>
  <c r="K295" i="3"/>
  <c r="M370" i="3"/>
  <c r="K370" i="3"/>
  <c r="M399" i="3"/>
  <c r="K399" i="3"/>
  <c r="M455" i="3"/>
  <c r="K455" i="3"/>
  <c r="M573" i="3"/>
  <c r="K573" i="3"/>
  <c r="M251" i="3"/>
  <c r="N251" i="3" s="1"/>
  <c r="K251" i="3"/>
  <c r="M189" i="3"/>
  <c r="N189" i="3" s="1"/>
  <c r="K189" i="3"/>
  <c r="M234" i="3"/>
  <c r="N234" i="3" s="1"/>
  <c r="K234" i="3"/>
  <c r="M264" i="3"/>
  <c r="N264" i="3" s="1"/>
  <c r="K264" i="3"/>
  <c r="M456" i="3"/>
  <c r="K456" i="3"/>
  <c r="M552" i="3"/>
  <c r="K552" i="3"/>
  <c r="K98" i="3"/>
  <c r="K114" i="3"/>
  <c r="M124" i="3"/>
  <c r="N124" i="3" s="1"/>
  <c r="K124" i="3"/>
  <c r="M272" i="3"/>
  <c r="N272" i="3" s="1"/>
  <c r="K272" i="3"/>
  <c r="K284" i="3"/>
  <c r="M348" i="3"/>
  <c r="K348" i="3"/>
  <c r="M244" i="3"/>
  <c r="N244" i="3" s="1"/>
  <c r="K244" i="3"/>
  <c r="M61" i="3"/>
  <c r="N61" i="3" s="1"/>
  <c r="K61" i="3"/>
  <c r="K134" i="3"/>
  <c r="M134" i="3"/>
  <c r="N134" i="3" s="1"/>
  <c r="K108" i="3"/>
  <c r="M108" i="3"/>
  <c r="N108" i="3" s="1"/>
  <c r="M84" i="3"/>
  <c r="N84" i="3" s="1"/>
  <c r="K84" i="3"/>
  <c r="M489" i="3"/>
  <c r="K489" i="3"/>
  <c r="M204" i="3"/>
  <c r="N204" i="3" s="1"/>
  <c r="K204" i="3"/>
  <c r="K73" i="3"/>
  <c r="M110" i="3"/>
  <c r="N110" i="3" s="1"/>
  <c r="K110" i="3"/>
  <c r="K126" i="3"/>
  <c r="K185" i="3"/>
  <c r="M225" i="3"/>
  <c r="N225" i="3" s="1"/>
  <c r="K225" i="3"/>
  <c r="M267" i="3"/>
  <c r="N267" i="3" s="1"/>
  <c r="K267" i="3"/>
  <c r="M303" i="3"/>
  <c r="K303" i="3"/>
  <c r="K350" i="3"/>
  <c r="M431" i="3"/>
  <c r="K431" i="3"/>
  <c r="M631" i="3"/>
  <c r="K631" i="3"/>
  <c r="K69" i="3"/>
  <c r="K80" i="3"/>
  <c r="K137" i="3"/>
  <c r="K175" i="3"/>
  <c r="K207" i="3"/>
  <c r="M214" i="3"/>
  <c r="N214" i="3" s="1"/>
  <c r="K214" i="3"/>
  <c r="M274" i="3"/>
  <c r="N274" i="3" s="1"/>
  <c r="K274" i="3"/>
  <c r="M500" i="3"/>
  <c r="K500" i="3"/>
  <c r="M146" i="3"/>
  <c r="N146" i="3" s="1"/>
  <c r="K146" i="3"/>
  <c r="M172" i="3"/>
  <c r="N172" i="3" s="1"/>
  <c r="K172" i="3"/>
  <c r="M147" i="3"/>
  <c r="N147" i="3" s="1"/>
  <c r="K147" i="3"/>
  <c r="M190" i="3"/>
  <c r="N190" i="3" s="1"/>
  <c r="K190" i="3"/>
  <c r="K68" i="3"/>
  <c r="M79" i="3"/>
  <c r="N79" i="3" s="1"/>
  <c r="K79" i="3"/>
  <c r="M136" i="3"/>
  <c r="N136" i="3" s="1"/>
  <c r="K136" i="3"/>
  <c r="M95" i="3"/>
  <c r="N95" i="3" s="1"/>
  <c r="K95" i="3"/>
  <c r="M59" i="3"/>
  <c r="N59" i="3" s="1"/>
  <c r="K59" i="3"/>
  <c r="M100" i="3"/>
  <c r="N100" i="3" s="1"/>
  <c r="K100" i="3"/>
  <c r="K111" i="3"/>
  <c r="M111" i="3"/>
  <c r="N111" i="3" s="1"/>
  <c r="K127" i="3"/>
  <c r="M242" i="3"/>
  <c r="N242" i="3" s="1"/>
  <c r="K242" i="3"/>
  <c r="M249" i="3"/>
  <c r="N249" i="3" s="1"/>
  <c r="K249" i="3"/>
  <c r="K75" i="3"/>
  <c r="K149" i="3"/>
  <c r="M159" i="3"/>
  <c r="N159" i="3" s="1"/>
  <c r="K159" i="3"/>
  <c r="K170" i="3"/>
  <c r="K192" i="3"/>
  <c r="M197" i="3"/>
  <c r="N197" i="3" s="1"/>
  <c r="K197" i="3"/>
  <c r="M209" i="3"/>
  <c r="N209" i="3" s="1"/>
  <c r="K209" i="3"/>
  <c r="K310" i="3"/>
  <c r="M345" i="3"/>
  <c r="K345" i="3"/>
  <c r="M655" i="3"/>
  <c r="K655" i="3"/>
  <c r="M661" i="3"/>
  <c r="K661" i="3"/>
  <c r="M509" i="3"/>
  <c r="K509" i="3"/>
  <c r="K593" i="3"/>
  <c r="K624" i="3"/>
  <c r="M640" i="3"/>
  <c r="K640" i="3"/>
  <c r="K206" i="3"/>
  <c r="K213" i="3"/>
  <c r="K220" i="3"/>
  <c r="K227" i="3"/>
  <c r="K241" i="3"/>
  <c r="K255" i="3"/>
  <c r="K282" i="3"/>
  <c r="M293" i="3"/>
  <c r="K293" i="3"/>
  <c r="M304" i="3"/>
  <c r="K304" i="3"/>
  <c r="M324" i="3"/>
  <c r="K324" i="3"/>
  <c r="M349" i="3"/>
  <c r="K349" i="3"/>
  <c r="M386" i="3"/>
  <c r="K386" i="3"/>
  <c r="M393" i="3"/>
  <c r="K393" i="3"/>
  <c r="K410" i="3"/>
  <c r="M454" i="3"/>
  <c r="K454" i="3"/>
  <c r="K662" i="3"/>
  <c r="M263" i="3"/>
  <c r="N263" i="3" s="1"/>
  <c r="K263" i="3"/>
  <c r="M283" i="3"/>
  <c r="N283" i="3" s="1"/>
  <c r="K283" i="3"/>
  <c r="M294" i="3"/>
  <c r="K294" i="3"/>
  <c r="M319" i="3"/>
  <c r="K319" i="3"/>
  <c r="M387" i="3"/>
  <c r="K387" i="3"/>
  <c r="M630" i="3"/>
  <c r="K630" i="3"/>
  <c r="M269" i="3"/>
  <c r="N269" i="3" s="1"/>
  <c r="K269" i="3"/>
  <c r="M300" i="3"/>
  <c r="K300" i="3"/>
  <c r="M311" i="3"/>
  <c r="K311" i="3"/>
  <c r="M340" i="3"/>
  <c r="K340" i="3"/>
  <c r="M432" i="3"/>
  <c r="K432" i="3"/>
  <c r="M438" i="3"/>
  <c r="K438" i="3"/>
  <c r="M462" i="3"/>
  <c r="K462" i="3"/>
  <c r="M486" i="3"/>
  <c r="K486" i="3"/>
  <c r="M547" i="3"/>
  <c r="K547" i="3"/>
  <c r="M558" i="3"/>
  <c r="K558" i="3"/>
  <c r="K121" i="3"/>
  <c r="K131" i="3"/>
  <c r="K144" i="3"/>
  <c r="K157" i="3"/>
  <c r="K167" i="3"/>
  <c r="K180" i="3"/>
  <c r="K201" i="3"/>
  <c r="K218" i="3"/>
  <c r="K232" i="3"/>
  <c r="K239" i="3"/>
  <c r="M279" i="3"/>
  <c r="N279" i="3" s="1"/>
  <c r="K279" i="3"/>
  <c r="M331" i="3"/>
  <c r="K331" i="3"/>
  <c r="K389" i="3"/>
  <c r="M400" i="3"/>
  <c r="K400" i="3"/>
  <c r="M406" i="3"/>
  <c r="K406" i="3"/>
  <c r="K427" i="3"/>
  <c r="K496" i="3"/>
  <c r="K517" i="3"/>
  <c r="K538" i="3"/>
  <c r="M568" i="3"/>
  <c r="K568" i="3"/>
  <c r="M606" i="3"/>
  <c r="K606" i="3"/>
  <c r="K70" i="3"/>
  <c r="K88" i="3"/>
  <c r="K105" i="3"/>
  <c r="K118" i="3"/>
  <c r="K128" i="3"/>
  <c r="K141" i="3"/>
  <c r="K154" i="3"/>
  <c r="K164" i="3"/>
  <c r="K177" i="3"/>
  <c r="K187" i="3"/>
  <c r="K194" i="3"/>
  <c r="K211" i="3"/>
  <c r="K222" i="3"/>
  <c r="K236" i="3"/>
  <c r="K246" i="3"/>
  <c r="K253" i="3"/>
  <c r="K265" i="3"/>
  <c r="K312" i="3"/>
  <c r="K326" i="3"/>
  <c r="M332" i="3"/>
  <c r="K332" i="3"/>
  <c r="K341" i="3"/>
  <c r="M401" i="3"/>
  <c r="K401" i="3"/>
  <c r="K448" i="3"/>
  <c r="M507" i="3"/>
  <c r="K507" i="3"/>
  <c r="M528" i="3"/>
  <c r="K528" i="3"/>
  <c r="K548" i="3"/>
  <c r="M559" i="3"/>
  <c r="K559" i="3"/>
  <c r="M590" i="3"/>
  <c r="K590" i="3"/>
  <c r="M597" i="3"/>
  <c r="K597" i="3"/>
  <c r="M616" i="3"/>
  <c r="K616" i="3"/>
  <c r="K56" i="3"/>
  <c r="K63" i="3"/>
  <c r="K74" i="3"/>
  <c r="K81" i="3"/>
  <c r="K92" i="3"/>
  <c r="K102" i="3"/>
  <c r="K115" i="3"/>
  <c r="K125" i="3"/>
  <c r="K138" i="3"/>
  <c r="K151" i="3"/>
  <c r="K161" i="3"/>
  <c r="K174" i="3"/>
  <c r="K198" i="3"/>
  <c r="K208" i="3"/>
  <c r="K215" i="3"/>
  <c r="K229" i="3"/>
  <c r="K243" i="3"/>
  <c r="K257" i="3"/>
  <c r="K322" i="3"/>
  <c r="M362" i="3"/>
  <c r="K362" i="3"/>
  <c r="M368" i="3"/>
  <c r="K368" i="3"/>
  <c r="K379" i="3"/>
  <c r="M407" i="3"/>
  <c r="K407" i="3"/>
  <c r="M414" i="3"/>
  <c r="K414" i="3"/>
  <c r="M423" i="3"/>
  <c r="K423" i="3"/>
  <c r="K458" i="3"/>
  <c r="M468" i="3"/>
  <c r="K468" i="3"/>
  <c r="M478" i="3"/>
  <c r="K478" i="3"/>
  <c r="K569" i="3"/>
  <c r="M607" i="3"/>
  <c r="K607" i="3"/>
  <c r="M363" i="3"/>
  <c r="K363" i="3"/>
  <c r="M408" i="3"/>
  <c r="K408" i="3"/>
  <c r="M523" i="3"/>
  <c r="K523" i="3"/>
  <c r="M534" i="3"/>
  <c r="K534" i="3"/>
  <c r="M575" i="3"/>
  <c r="K575" i="3"/>
  <c r="M617" i="3"/>
  <c r="K617" i="3"/>
  <c r="M654" i="3"/>
  <c r="K654" i="3"/>
  <c r="M271" i="3"/>
  <c r="N271" i="3" s="1"/>
  <c r="K271" i="3"/>
  <c r="M302" i="3"/>
  <c r="K302" i="3"/>
  <c r="M347" i="3"/>
  <c r="K347" i="3"/>
  <c r="M424" i="3"/>
  <c r="K424" i="3"/>
  <c r="M469" i="3"/>
  <c r="K469" i="3"/>
  <c r="M488" i="3"/>
  <c r="K488" i="3"/>
  <c r="M623" i="3"/>
  <c r="K623" i="3"/>
  <c r="M645" i="3"/>
  <c r="K645" i="3"/>
  <c r="K286" i="3"/>
  <c r="K307" i="3"/>
  <c r="K317" i="3"/>
  <c r="K338" i="3"/>
  <c r="K355" i="3"/>
  <c r="K445" i="3"/>
  <c r="K514" i="3"/>
  <c r="K473" i="3"/>
  <c r="K490" i="3"/>
  <c r="K501" i="3"/>
  <c r="K511" i="3"/>
  <c r="K518" i="3"/>
  <c r="K539" i="3"/>
  <c r="K560" i="3"/>
  <c r="K577" i="3"/>
  <c r="K591" i="3"/>
  <c r="K618" i="3"/>
  <c r="K625" i="3"/>
  <c r="K635" i="3"/>
  <c r="K656" i="3"/>
  <c r="K287" i="3"/>
  <c r="K308" i="3"/>
  <c r="K356" i="3"/>
  <c r="K377" i="3"/>
  <c r="K374" i="3"/>
  <c r="K391" i="3"/>
  <c r="K412" i="3"/>
  <c r="K419" i="3"/>
  <c r="K436" i="3"/>
  <c r="K443" i="3"/>
  <c r="K581" i="3"/>
  <c r="K595" i="3"/>
  <c r="K602" i="3"/>
  <c r="K626" i="3"/>
  <c r="K643" i="3"/>
  <c r="K650" i="3"/>
  <c r="K278" i="3"/>
  <c r="K292" i="3"/>
  <c r="K299" i="3"/>
  <c r="K361" i="3"/>
  <c r="K392" i="3"/>
  <c r="K413" i="3"/>
  <c r="K506" i="3"/>
  <c r="K527" i="3"/>
  <c r="K551" i="3"/>
  <c r="K572" i="3"/>
  <c r="K589" i="3"/>
  <c r="K596" i="3"/>
  <c r="C21" i="5"/>
  <c r="D21" i="5" s="1"/>
  <c r="N507" i="3" l="1"/>
  <c r="N324" i="3"/>
  <c r="N301" i="3"/>
  <c r="N478" i="3"/>
  <c r="N304" i="3"/>
  <c r="N535" i="3"/>
  <c r="N534" i="3"/>
  <c r="N597" i="3"/>
  <c r="N606" i="3"/>
  <c r="N454" i="3"/>
  <c r="N313" i="3"/>
  <c r="N469" i="3"/>
  <c r="N617" i="3"/>
  <c r="N607" i="3"/>
  <c r="N407" i="3"/>
  <c r="N345" i="3"/>
  <c r="N337" i="3"/>
  <c r="N513" i="3"/>
  <c r="N541" i="3"/>
  <c r="N565" i="3"/>
  <c r="N575" i="3"/>
  <c r="N400" i="3"/>
  <c r="N640" i="3"/>
  <c r="N504" i="3"/>
  <c r="N657" i="3"/>
  <c r="N375" i="3"/>
  <c r="N396" i="3"/>
  <c r="N450" i="3"/>
  <c r="N368" i="3"/>
  <c r="N630" i="3"/>
  <c r="N366" i="3"/>
  <c r="N346" i="3"/>
  <c r="N347" i="3"/>
  <c r="N401" i="3"/>
  <c r="N431" i="3"/>
  <c r="N636" i="3"/>
  <c r="N468" i="3"/>
  <c r="N362" i="3"/>
  <c r="N331" i="3"/>
  <c r="N432" i="3"/>
  <c r="N387" i="3"/>
  <c r="N293" i="3"/>
  <c r="N552" i="3"/>
  <c r="N573" i="3"/>
  <c r="N330" i="3"/>
  <c r="N402" i="3"/>
  <c r="N297" i="3"/>
  <c r="N405" i="3"/>
  <c r="N660" i="3"/>
  <c r="N424" i="3"/>
  <c r="N351" i="3"/>
  <c r="N540" i="3"/>
  <c r="N406" i="3"/>
  <c r="N295" i="3"/>
  <c r="N631" i="3"/>
  <c r="N438" i="3"/>
  <c r="N523" i="3"/>
  <c r="N568" i="3"/>
  <c r="N318" i="3"/>
  <c r="N393" i="3"/>
  <c r="N623" i="3"/>
  <c r="N408" i="3"/>
  <c r="N423" i="3"/>
  <c r="N559" i="3"/>
  <c r="N661" i="3"/>
  <c r="N489" i="3"/>
  <c r="N348" i="3"/>
  <c r="N613" i="3"/>
  <c r="N582" i="3"/>
  <c r="N500" i="3"/>
  <c r="N645" i="3"/>
  <c r="N590" i="3"/>
  <c r="N332" i="3"/>
  <c r="N558" i="3"/>
  <c r="N303" i="3"/>
  <c r="N455" i="3"/>
  <c r="N311" i="3"/>
  <c r="N399" i="3"/>
  <c r="N385" i="3"/>
  <c r="N561" i="3"/>
  <c r="N477" i="3"/>
  <c r="N315" i="3"/>
  <c r="N616" i="3"/>
  <c r="N382" i="3"/>
  <c r="N340" i="3"/>
  <c r="N456" i="3"/>
  <c r="N472" i="3"/>
  <c r="N547" i="3"/>
  <c r="N386" i="3"/>
  <c r="N488" i="3"/>
  <c r="N654" i="3"/>
  <c r="N363" i="3"/>
  <c r="N414" i="3"/>
  <c r="N655" i="3"/>
  <c r="N384" i="3"/>
  <c r="N381" i="3"/>
  <c r="N462" i="3"/>
  <c r="N302" i="3"/>
  <c r="N509" i="3"/>
  <c r="N588" i="3"/>
  <c r="N319" i="3"/>
  <c r="N316" i="3"/>
  <c r="N294" i="3"/>
  <c r="N528" i="3"/>
  <c r="N486" i="3"/>
  <c r="N300" i="3"/>
  <c r="N349" i="3"/>
  <c r="N370" i="3"/>
  <c r="N354" i="3"/>
  <c r="N483" i="3"/>
  <c r="N519" i="3"/>
  <c r="N334" i="3"/>
  <c r="M756" i="3"/>
  <c r="D758" i="3"/>
  <c r="D760" i="3" s="1"/>
  <c r="D759" i="3" s="1"/>
  <c r="C22" i="5"/>
  <c r="D22" i="5"/>
  <c r="N756" i="3" l="1"/>
  <c r="D28" i="5" s="1"/>
  <c r="C28" i="5" s="1"/>
  <c r="D29" i="5" l="1"/>
  <c r="H27" i="5" s="1"/>
  <c r="E28" i="5" l="1"/>
  <c r="C29" i="5"/>
  <c r="G27" i="5" s="1"/>
  <c r="E29" i="5"/>
  <c r="F232" i="2"/>
  <c r="E238" i="2" s="1"/>
  <c r="H36" i="5" s="1"/>
  <c r="H34" i="5" l="1"/>
  <c r="H35" i="5"/>
  <c r="H20" i="5"/>
  <c r="H22" i="5" s="1"/>
  <c r="H30" i="5" s="1"/>
  <c r="F231" i="2"/>
  <c r="E236" i="2" s="1"/>
  <c r="G34" i="5" s="1"/>
  <c r="G35" i="5" l="1"/>
  <c r="G36" i="5"/>
  <c r="E237" i="2"/>
  <c r="G20" i="5"/>
  <c r="G22" i="5" s="1"/>
  <c r="G30" i="5" s="1"/>
  <c r="G37" i="5" l="1"/>
  <c r="H37" i="5"/>
</calcChain>
</file>

<file path=xl/sharedStrings.xml><?xml version="1.0" encoding="utf-8"?>
<sst xmlns="http://schemas.openxmlformats.org/spreadsheetml/2006/main" count="6499" uniqueCount="2096">
  <si>
    <t>Preračunavanje cen za:</t>
  </si>
  <si>
    <t>POJDI na EA</t>
  </si>
  <si>
    <t>Želim izvedeti več o programih</t>
  </si>
  <si>
    <t>Nadaljuj</t>
  </si>
  <si>
    <t>POJDI na MPSA</t>
  </si>
  <si>
    <t>Želim izvedeti več o MS rešitvah</t>
  </si>
  <si>
    <t>NTK - NT konferenca</t>
  </si>
  <si>
    <t>POJDI na NTK</t>
  </si>
  <si>
    <t>Želim izvedeti več o NT konferenci</t>
  </si>
  <si>
    <t>Skupna vrednost</t>
  </si>
  <si>
    <t>Pregled SKUPAJ</t>
  </si>
  <si>
    <t>NAVODILA za ORGANE</t>
  </si>
  <si>
    <t>Izpolnite polja označena z "RUMENO" barvo na zavihku EA, MPSA, NTK in Skupaj!</t>
  </si>
  <si>
    <t>Enterprise Agreement (EA)</t>
  </si>
  <si>
    <t xml:space="preserve">Microsoft Products and Services Agreement (MPSA) </t>
  </si>
  <si>
    <t>NT konferenca</t>
  </si>
  <si>
    <t>Izračun je podan za LOKACIJO (naročnika):</t>
  </si>
  <si>
    <t>Naročnik (naziv)</t>
  </si>
  <si>
    <t>NAZAJ na START</t>
  </si>
  <si>
    <t>Podatki o naročniku</t>
  </si>
  <si>
    <t>Naslov</t>
  </si>
  <si>
    <t>Kraj</t>
  </si>
  <si>
    <t>e-pošta</t>
  </si>
  <si>
    <t>Tel.</t>
  </si>
  <si>
    <t>Fax.</t>
  </si>
  <si>
    <t>Kontaktna oseba:</t>
  </si>
  <si>
    <t>Podatki o kontaktni osebi</t>
  </si>
  <si>
    <t>Ime in priimek</t>
  </si>
  <si>
    <t>ŠTEVILO NAMIZNIH DELOVNIH POSTAJ ali UPORABNIKOV, 
ki jih bo organizacija pokrila z EA nakupno najemnim modelom</t>
  </si>
  <si>
    <r>
      <t xml:space="preserve">*Vse cene so </t>
    </r>
    <r>
      <rPr>
        <b/>
        <sz val="11"/>
        <color indexed="8"/>
        <rFont val="Calibri"/>
        <family val="2"/>
        <charset val="238"/>
      </rPr>
      <t>maksimalne LETNE prodajne cene</t>
    </r>
    <r>
      <rPr>
        <sz val="11"/>
        <color theme="1"/>
        <rFont val="Aptos Narrow"/>
        <family val="2"/>
        <charset val="238"/>
        <scheme val="minor"/>
      </rPr>
      <t xml:space="preserve"> za javno upravo za vse pristopnike k programu Enterprise Agreement (EA).</t>
    </r>
  </si>
  <si>
    <t>Podaljšanje EA pogodbe - nakup garancije</t>
  </si>
  <si>
    <t>Nova EA pogodba - nakup licence in garancije</t>
  </si>
  <si>
    <t>Koda</t>
  </si>
  <si>
    <t>Naziv</t>
  </si>
  <si>
    <t>MAXIMUM RESALE PRICE (MRP) cena brez DDV</t>
  </si>
  <si>
    <t>Količina</t>
  </si>
  <si>
    <t>Skupaj za količino brez DDV</t>
  </si>
  <si>
    <t>Skupaj za količino z DDV</t>
  </si>
  <si>
    <t>Vsota</t>
  </si>
  <si>
    <t>269-12442</t>
  </si>
  <si>
    <t>KV3-00353</t>
  </si>
  <si>
    <t>Win Enterprise Device ALng SA Platform</t>
  </si>
  <si>
    <t>W06-01069</t>
  </si>
  <si>
    <t>Core CAL ALng SA Platform DCAL</t>
  </si>
  <si>
    <t>W06-01072</t>
  </si>
  <si>
    <t>Core CAL ALng SA Platform UCAL</t>
  </si>
  <si>
    <t>D7U-00002</t>
  </si>
  <si>
    <t>3JJ-00003</t>
  </si>
  <si>
    <t>M365 Apps Enterprise Sub Per User</t>
  </si>
  <si>
    <t>AAA-10777</t>
  </si>
  <si>
    <t>AAA-10798</t>
  </si>
  <si>
    <t>Win E3 ALng Sub Platform Per User</t>
  </si>
  <si>
    <t>AAA-10758</t>
  </si>
  <si>
    <t>AAA-10842</t>
  </si>
  <si>
    <t>O365 E3 Sub Per User</t>
  </si>
  <si>
    <t>AAA-12417</t>
  </si>
  <si>
    <t>AAA-12415</t>
  </si>
  <si>
    <t>CCAL Bridge O365 Sub Platform Per User</t>
  </si>
  <si>
    <t>Office</t>
  </si>
  <si>
    <t>269-05704</t>
  </si>
  <si>
    <t>Office Professional Plus ALng SA</t>
  </si>
  <si>
    <t>7R7-00002</t>
  </si>
  <si>
    <t>T6A-00024</t>
  </si>
  <si>
    <t>Windows</t>
  </si>
  <si>
    <t>KV3-00368</t>
  </si>
  <si>
    <t>Win Enterprise Device ALng SA</t>
  </si>
  <si>
    <t>AAA-10766</t>
  </si>
  <si>
    <t>AAA-10787</t>
  </si>
  <si>
    <t>Win E3 ALng Sub Per User</t>
  </si>
  <si>
    <t>W06-00446</t>
  </si>
  <si>
    <t>Core CAL ALng SA UCAL</t>
  </si>
  <si>
    <t>W06-00021</t>
  </si>
  <si>
    <t>Core CAL ALng SA DCAL</t>
  </si>
  <si>
    <t>AAA-12414</t>
  </si>
  <si>
    <t>CCAL Bridge O365 Sub Per User</t>
  </si>
  <si>
    <t>4ZF-00019</t>
  </si>
  <si>
    <t>Win VDA Device ALng Sub Per Device</t>
  </si>
  <si>
    <t>076-01912</t>
  </si>
  <si>
    <t>125-00124</t>
  </si>
  <si>
    <t>126-00196</t>
  </si>
  <si>
    <t>228-04433</t>
  </si>
  <si>
    <t>312-02257</t>
  </si>
  <si>
    <t>Exchange Server Standard ALng SA</t>
  </si>
  <si>
    <t>359-00792</t>
  </si>
  <si>
    <t>359-00961</t>
  </si>
  <si>
    <t>395-02504</t>
  </si>
  <si>
    <t>3ND-00527</t>
  </si>
  <si>
    <t>3VU-00044</t>
  </si>
  <si>
    <t>6VC-01253</t>
  </si>
  <si>
    <t>Win Remote Desktop Services CAL ALng SA DCAL</t>
  </si>
  <si>
    <t>6VC-01254</t>
  </si>
  <si>
    <t>6XC-00299</t>
  </si>
  <si>
    <t>77D-00111</t>
  </si>
  <si>
    <t>7JQ-00343</t>
  </si>
  <si>
    <t>7NQ-00292</t>
  </si>
  <si>
    <t>810-04760</t>
  </si>
  <si>
    <t>9EA-00273</t>
  </si>
  <si>
    <t>Win Server DC Core ALng SA 16L</t>
  </si>
  <si>
    <t>9EA-00278</t>
  </si>
  <si>
    <t>9EM-00267</t>
  </si>
  <si>
    <t>9EM-00270</t>
  </si>
  <si>
    <t>9EN-00195</t>
  </si>
  <si>
    <t>9EN-00198</t>
  </si>
  <si>
    <t>9EP-00203</t>
  </si>
  <si>
    <t>9EP-00208</t>
  </si>
  <si>
    <t>9GA-00310</t>
  </si>
  <si>
    <t>9GA-00313</t>
  </si>
  <si>
    <t>9GS-00130</t>
  </si>
  <si>
    <t>9GS-00135</t>
  </si>
  <si>
    <t>D75-01981</t>
  </si>
  <si>
    <t>D86-01253</t>
  </si>
  <si>
    <t>D87-01159</t>
  </si>
  <si>
    <t>F52-02145</t>
  </si>
  <si>
    <t>H04-00268</t>
  </si>
  <si>
    <t>H21-00591</t>
  </si>
  <si>
    <t>H22-00475</t>
  </si>
  <si>
    <t>MX3-00117</t>
  </si>
  <si>
    <t>NH3-00121</t>
  </si>
  <si>
    <t>NK7-00066</t>
  </si>
  <si>
    <t>PGI-00269</t>
  </si>
  <si>
    <t>PGI-00270</t>
  </si>
  <si>
    <t>R39-00396</t>
  </si>
  <si>
    <t>T98-00798</t>
  </si>
  <si>
    <t>1NZ-00004</t>
  </si>
  <si>
    <t>Defender Endpoint Server Sub</t>
  </si>
  <si>
    <t>3R2-00002</t>
  </si>
  <si>
    <t>6QK-00001</t>
  </si>
  <si>
    <t>Azure prepayment</t>
  </si>
  <si>
    <t>7LS-00002</t>
  </si>
  <si>
    <t>7MK-00002</t>
  </si>
  <si>
    <t>9K3-00002</t>
  </si>
  <si>
    <t>J8Q-00005</t>
  </si>
  <si>
    <t>KF5-00002</t>
  </si>
  <si>
    <t>Defender O365 P1 Sub Per User</t>
  </si>
  <si>
    <t>MTH-00001</t>
  </si>
  <si>
    <t>D365 Team Members Sub Per User</t>
  </si>
  <si>
    <t>N9U-00002</t>
  </si>
  <si>
    <t>Visio P2 Sub Per User</t>
  </si>
  <si>
    <t>NCR-00001</t>
  </si>
  <si>
    <t>D365 Sales Pro Sub Per User</t>
  </si>
  <si>
    <t>NK4-00002</t>
  </si>
  <si>
    <t>Power BI Pro Sub Per User</t>
  </si>
  <si>
    <t>PEJ-00002</t>
  </si>
  <si>
    <t>PEP-00002</t>
  </si>
  <si>
    <t>QLS-00003</t>
  </si>
  <si>
    <t>Defender Endpoint P2 Sub Per User</t>
  </si>
  <si>
    <t>SEJ-00002</t>
  </si>
  <si>
    <t>SFJ-00001</t>
  </si>
  <si>
    <t>Power Automate Flow Sub Min 5 Licenses</t>
  </si>
  <si>
    <t>TRA-00047</t>
  </si>
  <si>
    <t>Exchange Online P1 Sub Per User</t>
  </si>
  <si>
    <t>V9B-00001</t>
  </si>
  <si>
    <t>Teams Rooms Pro Sub Per Device</t>
  </si>
  <si>
    <t>6E6-00003</t>
  </si>
  <si>
    <t>AAD-33168</t>
  </si>
  <si>
    <t>M365 E5 Unified Sub Per User</t>
  </si>
  <si>
    <t>1PI-00001</t>
  </si>
  <si>
    <t>M365 F1 Sub Per User</t>
  </si>
  <si>
    <t>JFX-00003</t>
  </si>
  <si>
    <t>M365 F3 FUSL Sub Per User</t>
  </si>
  <si>
    <t>8RQ-00005</t>
  </si>
  <si>
    <t>68B-00008</t>
  </si>
  <si>
    <t>Power BI Premium USL Sub Per User</t>
  </si>
  <si>
    <t>TRS-00002</t>
  </si>
  <si>
    <t>LK6-00004</t>
  </si>
  <si>
    <t>Teams Phone Standard Sub Per User</t>
  </si>
  <si>
    <t>Davek na dodano vrednost 22% (DDV)</t>
  </si>
  <si>
    <t>Kalkulator za MPSA program (javna uprava - Level D)</t>
  </si>
  <si>
    <r>
      <t xml:space="preserve">Vse cene so priporočene </t>
    </r>
    <r>
      <rPr>
        <b/>
        <sz val="11"/>
        <color theme="1"/>
        <rFont val="Aptos Narrow"/>
        <family val="2"/>
        <charset val="238"/>
        <scheme val="minor"/>
      </rPr>
      <t>maksimalne prodajne cene za javno upravo</t>
    </r>
    <r>
      <rPr>
        <sz val="11"/>
        <color theme="1"/>
        <rFont val="Aptos Narrow"/>
        <family val="2"/>
        <charset val="238"/>
        <scheme val="minor"/>
      </rPr>
      <t xml:space="preserve"> (Level D za  15.000 delovnih postaj v EA pogodbi) in se mesečno spreminjajo. </t>
    </r>
  </si>
  <si>
    <t>Naročnik lahko v pogodbo vključi vse izdelke iz Microsoftovega cenika MPSA za javno upravo. V kolikor vašega želenega produkta ni na priloženem ceniku nas kontaktirajte. Prav tako lahko naročnik v času trajanja pogodbe EA v MPSA vključi licence, ki se na ceniku MPSA pojavijo prvič v času trajanja pogodbe EA.</t>
  </si>
  <si>
    <t>LEGENDA:</t>
  </si>
  <si>
    <t>Izrazi v nazivu in tipu licenciranja izdelka:</t>
  </si>
  <si>
    <t>Informativni cenik licenc po MPSA programu</t>
  </si>
  <si>
    <t>MAXIMUM RESALE PRICE (MRP) cena brez DDV
LETNA CENA (za 12 mesecev)</t>
  </si>
  <si>
    <t>MAXIMUM RESALE PRICE (MRP) cena z DDV
LETNA CENA (za 12 mesecev)</t>
  </si>
  <si>
    <t>AAA-03339</t>
  </si>
  <si>
    <t>SQL Server Dev CAL</t>
  </si>
  <si>
    <t>SQL Server</t>
  </si>
  <si>
    <t>Per Device</t>
  </si>
  <si>
    <t>Client Access License</t>
  </si>
  <si>
    <t>Each</t>
  </si>
  <si>
    <t>Non-Specific</t>
  </si>
  <si>
    <t>AAA-03340</t>
  </si>
  <si>
    <t>SQL Server User CAL</t>
  </si>
  <si>
    <t>Per User</t>
  </si>
  <si>
    <t>AAA-03349</t>
  </si>
  <si>
    <t>ShrPntSvr Std Dev CAL</t>
  </si>
  <si>
    <t>SharePoint Server</t>
  </si>
  <si>
    <t>AAA-03350</t>
  </si>
  <si>
    <t>ShrPntSvr Std User CAL</t>
  </si>
  <si>
    <t>AAA-03359</t>
  </si>
  <si>
    <t>ShrPntSvr Ent Dev CAL</t>
  </si>
  <si>
    <t>AAA-03360</t>
  </si>
  <si>
    <t>ShrPntSvr Ent User CAL</t>
  </si>
  <si>
    <t>AAA-03369</t>
  </si>
  <si>
    <t>ProjectSvr Dev CAL</t>
  </si>
  <si>
    <t>Project Server</t>
  </si>
  <si>
    <t>AAA-03370</t>
  </si>
  <si>
    <t>ProjectSvr User CAL</t>
  </si>
  <si>
    <t>AAA-03379</t>
  </si>
  <si>
    <t>SkypeBsSvr Std Dev CAL</t>
  </si>
  <si>
    <t>Skype for Business Server</t>
  </si>
  <si>
    <t>AAA-03380</t>
  </si>
  <si>
    <t>SkypeBsSvr Std User CAL</t>
  </si>
  <si>
    <t>AAA-03434</t>
  </si>
  <si>
    <t>Exchng Svr Std Dev CAL</t>
  </si>
  <si>
    <t>Exchange Server</t>
  </si>
  <si>
    <t>AAA-03435</t>
  </si>
  <si>
    <t>Exchng Svr Std User CAL</t>
  </si>
  <si>
    <t>AAA-03785</t>
  </si>
  <si>
    <t>Win Server Dev CAL</t>
  </si>
  <si>
    <t>Windows Server</t>
  </si>
  <si>
    <t>AAA-03786</t>
  </si>
  <si>
    <t>Win Server User CAL</t>
  </si>
  <si>
    <t>AAA-03795</t>
  </si>
  <si>
    <t>Win RMS Dev CAL</t>
  </si>
  <si>
    <t>Windows Rights Management Serv</t>
  </si>
  <si>
    <t>AAA-03796</t>
  </si>
  <si>
    <t>Win RMS User CAL</t>
  </si>
  <si>
    <t>AAA-03830</t>
  </si>
  <si>
    <t>SkypeBsSvr Plus Dev CAL</t>
  </si>
  <si>
    <t>AAA-03831</t>
  </si>
  <si>
    <t>SkypeBsSvr Plus User CAL</t>
  </si>
  <si>
    <t>AAA-03840</t>
  </si>
  <si>
    <t>SkypeBsSvr Ent Dev CAL</t>
  </si>
  <si>
    <t>AAA-03841</t>
  </si>
  <si>
    <t>SkypeBsSvr Ent User CAL</t>
  </si>
  <si>
    <t>AAA-03870</t>
  </si>
  <si>
    <t>Win RDS Dev CAL</t>
  </si>
  <si>
    <t>Windows Remote Desktop Server</t>
  </si>
  <si>
    <t>AAA-03871</t>
  </si>
  <si>
    <t>Win RDS User CAL</t>
  </si>
  <si>
    <t>AAA-04027</t>
  </si>
  <si>
    <t>Exchng Svr Ent Dev CAL</t>
  </si>
  <si>
    <t>AAA-04028</t>
  </si>
  <si>
    <t>Exchng Svr Ent User CAL</t>
  </si>
  <si>
    <t>AAA-11250</t>
  </si>
  <si>
    <t>SkypeBsSvr +eCAL Dev CAL</t>
  </si>
  <si>
    <t>AAA-11251</t>
  </si>
  <si>
    <t>SkypeBsSvr +eCAL User CAL</t>
  </si>
  <si>
    <t>AAA-12400</t>
  </si>
  <si>
    <t>IdnttyMngr User CAL</t>
  </si>
  <si>
    <t>Identity Manager</t>
  </si>
  <si>
    <t>AAA-03341</t>
  </si>
  <si>
    <t>SQL Server Dev LSA</t>
  </si>
  <si>
    <t>Client Access LSA</t>
  </si>
  <si>
    <t>3 Year(s)</t>
  </si>
  <si>
    <t>3 Yr(s) Remaining</t>
  </si>
  <si>
    <t>AAA-03342</t>
  </si>
  <si>
    <t>SQL Server User LSA</t>
  </si>
  <si>
    <t>AAA-03351</t>
  </si>
  <si>
    <t>ShrPntSvr Std Dev CALSA</t>
  </si>
  <si>
    <t>AAA-03352</t>
  </si>
  <si>
    <t>ShrPntSvr Std User CALSA</t>
  </si>
  <si>
    <t>AAA-03361</t>
  </si>
  <si>
    <t>ShrPntSvr Ent Dev CALSA</t>
  </si>
  <si>
    <t>AAA-03362</t>
  </si>
  <si>
    <t>ShrPntSvr Ent User CALSA</t>
  </si>
  <si>
    <t>AAA-03371</t>
  </si>
  <si>
    <t>ProjectSvr Dev LSA</t>
  </si>
  <si>
    <t>AAA-03372</t>
  </si>
  <si>
    <t>ProjectSvr User LSA</t>
  </si>
  <si>
    <t>AAA-03381</t>
  </si>
  <si>
    <t>SkypeBsSvr Std Dev LSA</t>
  </si>
  <si>
    <t>AAA-03382</t>
  </si>
  <si>
    <t>SkypeBsSvr Std User LSA</t>
  </si>
  <si>
    <t>AAA-03436</t>
  </si>
  <si>
    <t>Exchng Svr Std Dev CALSA</t>
  </si>
  <si>
    <t>AAA-03437</t>
  </si>
  <si>
    <t>Exchng Svr Std User CALSA</t>
  </si>
  <si>
    <t>AAA-03636</t>
  </si>
  <si>
    <t>Exchng Svr Ent Dev CALSA</t>
  </si>
  <si>
    <t>AAA-03637</t>
  </si>
  <si>
    <t>Exchng Svr Ent User CALSA</t>
  </si>
  <si>
    <t>AAA-03763</t>
  </si>
  <si>
    <t>ECAL Dev LSA</t>
  </si>
  <si>
    <t>Enterprise CAL</t>
  </si>
  <si>
    <t>AAA-03764</t>
  </si>
  <si>
    <t>ECAL User LSA</t>
  </si>
  <si>
    <t>AAA-03769</t>
  </si>
  <si>
    <t>CoreCAL</t>
  </si>
  <si>
    <t>AAA-03770</t>
  </si>
  <si>
    <t>AAA-03787</t>
  </si>
  <si>
    <t>Win Server Dev CALSA</t>
  </si>
  <si>
    <t>AAA-03788</t>
  </si>
  <si>
    <t>Win Server User CALSA</t>
  </si>
  <si>
    <t>AAA-03797</t>
  </si>
  <si>
    <t>Win RMS Dev LSA</t>
  </si>
  <si>
    <t>AAA-03798</t>
  </si>
  <si>
    <t>Win RMS User LSA</t>
  </si>
  <si>
    <t>AAA-03832</t>
  </si>
  <si>
    <t>SkypeBsSvr Plus Dev LSA</t>
  </si>
  <si>
    <t>AAA-03833</t>
  </si>
  <si>
    <t>SkypeBsSvr Plus User LSA</t>
  </si>
  <si>
    <t>AAA-03842</t>
  </si>
  <si>
    <t>SkypeBsSvr Ent Dev LSA</t>
  </si>
  <si>
    <t>AAA-03843</t>
  </si>
  <si>
    <t>SkypeBsSvr Ent User LSA</t>
  </si>
  <si>
    <t>AAA-03872</t>
  </si>
  <si>
    <t>Win RDS Dev LSA</t>
  </si>
  <si>
    <t>AAA-03873</t>
  </si>
  <si>
    <t>Win RDS User LSA</t>
  </si>
  <si>
    <t>AAA-03882</t>
  </si>
  <si>
    <t>AZURE DEVOPS Server Dev LSA</t>
  </si>
  <si>
    <t>AZURE DEVOPS SERVER</t>
  </si>
  <si>
    <t>AAA-03883</t>
  </si>
  <si>
    <t>AZURE DEVOPS Server User LSA</t>
  </si>
  <si>
    <t>AAA-11252</t>
  </si>
  <si>
    <t>SkypeBsSvr +eCAL Dev LSA</t>
  </si>
  <si>
    <t>AAA-11253</t>
  </si>
  <si>
    <t>SkypeBsSvr +eCAL User LSA</t>
  </si>
  <si>
    <t>AAA-12401</t>
  </si>
  <si>
    <t>IdnttyMngr User LSA</t>
  </si>
  <si>
    <t>AAA-38018</t>
  </si>
  <si>
    <t>Dyn365 TmMb Dev LSA</t>
  </si>
  <si>
    <t>Dynamics 365</t>
  </si>
  <si>
    <t>AAA-38019</t>
  </si>
  <si>
    <t>Dyn365 TmMb User LSA</t>
  </si>
  <si>
    <t>AAA-38032</t>
  </si>
  <si>
    <t>Dyn365 CsSr Dev LSA</t>
  </si>
  <si>
    <t>AAA-38033</t>
  </si>
  <si>
    <t>Dyn365 CsSr User LSA</t>
  </si>
  <si>
    <t>AAA-38050</t>
  </si>
  <si>
    <t>Dyn365 Sales Dev LSA</t>
  </si>
  <si>
    <t>AAA-38051</t>
  </si>
  <si>
    <t>Dyn365 Sales User LSA</t>
  </si>
  <si>
    <t>AAA-03343</t>
  </si>
  <si>
    <t>SQL Server Dev ClASA</t>
  </si>
  <si>
    <t>Client Access SA</t>
  </si>
  <si>
    <t>1 Month(s)</t>
  </si>
  <si>
    <t>AAA-03344</t>
  </si>
  <si>
    <t>SQL Server User ClASA</t>
  </si>
  <si>
    <t>AAA-03353</t>
  </si>
  <si>
    <t>AAA-03354</t>
  </si>
  <si>
    <t>AAA-03363</t>
  </si>
  <si>
    <t>AAA-03364</t>
  </si>
  <si>
    <t>AAA-03373</t>
  </si>
  <si>
    <t>ProjectSvr Dev ClASA</t>
  </si>
  <si>
    <t>AAA-03374</t>
  </si>
  <si>
    <t>ProjectSvr User ClASA</t>
  </si>
  <si>
    <t>AAA-03383</t>
  </si>
  <si>
    <t>SkypeBsSvr Std Dev ClASA</t>
  </si>
  <si>
    <t>AAA-03384</t>
  </si>
  <si>
    <t>SkypeBsSvr Std User ClASA</t>
  </si>
  <si>
    <t>AAA-03438</t>
  </si>
  <si>
    <t>AAA-03439</t>
  </si>
  <si>
    <t>AAA-03638</t>
  </si>
  <si>
    <t>AAA-03639</t>
  </si>
  <si>
    <t>AAA-03765</t>
  </si>
  <si>
    <t>ECAL Dev ClASA</t>
  </si>
  <si>
    <t>AAA-03766</t>
  </si>
  <si>
    <t>ECAL User ClASA</t>
  </si>
  <si>
    <t>AAA-03771</t>
  </si>
  <si>
    <t>AAA-03772</t>
  </si>
  <si>
    <t>AAA-03789</t>
  </si>
  <si>
    <t>AAA-03790</t>
  </si>
  <si>
    <t>AAA-03799</t>
  </si>
  <si>
    <t>Win RMS Dev ClASA</t>
  </si>
  <si>
    <t>AAA-03800</t>
  </si>
  <si>
    <t>Win RMS User ClASA</t>
  </si>
  <si>
    <t>AAA-03834</t>
  </si>
  <si>
    <t>SkypeBsSvr Plus Dev ClASA</t>
  </si>
  <si>
    <t>AAA-03835</t>
  </si>
  <si>
    <t>SkypeBsSvr Plus User ClASA</t>
  </si>
  <si>
    <t>AAA-03844</t>
  </si>
  <si>
    <t>SkypeBsSvr Ent Dev ClASA</t>
  </si>
  <si>
    <t>AAA-03845</t>
  </si>
  <si>
    <t>SkypeBsSvr Ent User ClASA</t>
  </si>
  <si>
    <t>AAA-03874</t>
  </si>
  <si>
    <t>Win RDS Dev ClASA</t>
  </si>
  <si>
    <t>AAA-03875</t>
  </si>
  <si>
    <t>Win RDS User ClASA</t>
  </si>
  <si>
    <t>AAA-03884</t>
  </si>
  <si>
    <t>AZURE DEVOPS Server Dev ClASA</t>
  </si>
  <si>
    <t>AAA-03885</t>
  </si>
  <si>
    <t>AZURE DEVOPS Server User ClASA</t>
  </si>
  <si>
    <t>AAA-11258</t>
  </si>
  <si>
    <t>SkypeBsSvr +eCAL Dev ClASA</t>
  </si>
  <si>
    <t>AAA-11259</t>
  </si>
  <si>
    <t>SkypeBsSvr +eCAL User ClASA</t>
  </si>
  <si>
    <t>AAA-12406</t>
  </si>
  <si>
    <t>IdnttyMngr User ClASA</t>
  </si>
  <si>
    <t>AAA-38028</t>
  </si>
  <si>
    <t>Dyn365 TmMb Dev ClASA</t>
  </si>
  <si>
    <t>AAA-38029</t>
  </si>
  <si>
    <t>Dyn365 TmMb User ClASA</t>
  </si>
  <si>
    <t>AAA-38042</t>
  </si>
  <si>
    <t>Dyn365 CsSr Dev ClASA</t>
  </si>
  <si>
    <t>AAA-38043</t>
  </si>
  <si>
    <t>Dyn365 CsSr User ClASA</t>
  </si>
  <si>
    <t>AAA-38060</t>
  </si>
  <si>
    <t>Dyn365 Sales Dev ClASA</t>
  </si>
  <si>
    <t>AAA-38061</t>
  </si>
  <si>
    <t>Dyn365 Sales User ClASA</t>
  </si>
  <si>
    <t>AAA-03805</t>
  </si>
  <si>
    <t>Win RMS Svr ECL</t>
  </si>
  <si>
    <t>Per Server</t>
  </si>
  <si>
    <t>ExtConn License</t>
  </si>
  <si>
    <t>AAA-03810</t>
  </si>
  <si>
    <t>Win RDS Svr ECL</t>
  </si>
  <si>
    <t>AAA-04000</t>
  </si>
  <si>
    <t>Win Server Svr ECL</t>
  </si>
  <si>
    <t>AAA-03806</t>
  </si>
  <si>
    <t>Win RMS Svr ECSA</t>
  </si>
  <si>
    <t>ExtConn License SA</t>
  </si>
  <si>
    <t>AAA-03811</t>
  </si>
  <si>
    <t>Win RDS Svr ECSA</t>
  </si>
  <si>
    <t>AAA-04001</t>
  </si>
  <si>
    <t>Win Server Svr ECSA</t>
  </si>
  <si>
    <t>AAA-03807</t>
  </si>
  <si>
    <t>Win RMS Svr ECLSA</t>
  </si>
  <si>
    <t>ExtConn LSA</t>
  </si>
  <si>
    <t>AAA-03812</t>
  </si>
  <si>
    <t>Win RDS Svr ECLSA</t>
  </si>
  <si>
    <t>AAA-04002</t>
  </si>
  <si>
    <t>Win Server Svr ECLSA</t>
  </si>
  <si>
    <t>AAA-03982</t>
  </si>
  <si>
    <t>MS Endpnt CfCML OSE MSA</t>
  </si>
  <si>
    <t>MS Endpoint</t>
  </si>
  <si>
    <t>Per Operating System Environment</t>
  </si>
  <si>
    <t>Management License SA</t>
  </si>
  <si>
    <t>AAA-03983</t>
  </si>
  <si>
    <t>MS Endpnt CfCML User MSA</t>
  </si>
  <si>
    <t>AAA-03984</t>
  </si>
  <si>
    <t>MS Endpnt CfCML OSE MLSA</t>
  </si>
  <si>
    <t>Management LSA</t>
  </si>
  <si>
    <t>AAA-03985</t>
  </si>
  <si>
    <t>MS Endpnt CfCML User MLSA</t>
  </si>
  <si>
    <t>AAA-04059</t>
  </si>
  <si>
    <t>ExchOnline Archv User</t>
  </si>
  <si>
    <t>Exchange Online</t>
  </si>
  <si>
    <t>MS Online Services</t>
  </si>
  <si>
    <t>AAA-04061</t>
  </si>
  <si>
    <t>ExchOnline Kiosk User</t>
  </si>
  <si>
    <t>Short-term</t>
  </si>
  <si>
    <t>AAA-04063</t>
  </si>
  <si>
    <t>ExchOnline Plan1 User</t>
  </si>
  <si>
    <t>AAA-04065</t>
  </si>
  <si>
    <t>ExchOnline Plan2 User</t>
  </si>
  <si>
    <t>Office 365 EntE3 User</t>
  </si>
  <si>
    <t>Office 365</t>
  </si>
  <si>
    <t>AAA-04077</t>
  </si>
  <si>
    <t>M365 Apps for enterprise+ User</t>
  </si>
  <si>
    <t>M365</t>
  </si>
  <si>
    <t>AAA-04087</t>
  </si>
  <si>
    <t>SharePoint</t>
  </si>
  <si>
    <t>Gigabyte</t>
  </si>
  <si>
    <t>AAA-04091</t>
  </si>
  <si>
    <t>SharePoint Plan1 User</t>
  </si>
  <si>
    <t>AAA-04093</t>
  </si>
  <si>
    <t>SharePoint Plan2 User</t>
  </si>
  <si>
    <t>AAA-04097</t>
  </si>
  <si>
    <t>ExchOnline ArcEx User</t>
  </si>
  <si>
    <t>Office 365 EntE1 User</t>
  </si>
  <si>
    <t>AAA-04245</t>
  </si>
  <si>
    <t>Intune P1 User</t>
  </si>
  <si>
    <t>Intune</t>
  </si>
  <si>
    <t>USL</t>
  </si>
  <si>
    <t>AAA-04825</t>
  </si>
  <si>
    <t>Visio P2 User</t>
  </si>
  <si>
    <t>Visio</t>
  </si>
  <si>
    <t>AAA-04835</t>
  </si>
  <si>
    <t>AAA-05490</t>
  </si>
  <si>
    <t>Intune P1 AO Per User</t>
  </si>
  <si>
    <t>Office 365 E3 Addon</t>
  </si>
  <si>
    <t>Addon</t>
  </si>
  <si>
    <t>Office 365 E1 Addon</t>
  </si>
  <si>
    <t>AAA-05547</t>
  </si>
  <si>
    <t>ExchOnline P2 Addon</t>
  </si>
  <si>
    <t>AAA-05549</t>
  </si>
  <si>
    <t>AAA-05553</t>
  </si>
  <si>
    <t>ExchOnline P1 Addon</t>
  </si>
  <si>
    <t>AAA-05932</t>
  </si>
  <si>
    <t>OneDrive busP1 User</t>
  </si>
  <si>
    <t>OneDrive</t>
  </si>
  <si>
    <t>AAA-05999</t>
  </si>
  <si>
    <t>Project Online</t>
  </si>
  <si>
    <t>AAA-10382</t>
  </si>
  <si>
    <t>Azure Active Directory</t>
  </si>
  <si>
    <t>AAA-10384</t>
  </si>
  <si>
    <t>EntMblScrt E3 Addon</t>
  </si>
  <si>
    <t>Ent Mobility and Security</t>
  </si>
  <si>
    <t>AAA-10711</t>
  </si>
  <si>
    <t>EntMblScrt E3 User</t>
  </si>
  <si>
    <t>AAA-12611</t>
  </si>
  <si>
    <t>Defender 365P1 User</t>
  </si>
  <si>
    <t>Defender</t>
  </si>
  <si>
    <t>AAA-12628</t>
  </si>
  <si>
    <t>Power BI Pro User</t>
  </si>
  <si>
    <t>Power BI</t>
  </si>
  <si>
    <t>AAA-13145</t>
  </si>
  <si>
    <t>Teams Phone Standard Per User</t>
  </si>
  <si>
    <t>Teams Phone</t>
  </si>
  <si>
    <t>AAA-13149</t>
  </si>
  <si>
    <t>OneDrive busP2 User</t>
  </si>
  <si>
    <t>AAA-13465</t>
  </si>
  <si>
    <t>MltFctrAth User</t>
  </si>
  <si>
    <t>MultiFactor Authentication</t>
  </si>
  <si>
    <t>AAA-13729</t>
  </si>
  <si>
    <t>AAA-13731</t>
  </si>
  <si>
    <t>AAA-13773</t>
  </si>
  <si>
    <t>AAA-22427</t>
  </si>
  <si>
    <t>Windows E5fE3 Addon</t>
  </si>
  <si>
    <t>AAA-22443</t>
  </si>
  <si>
    <t>Project</t>
  </si>
  <si>
    <t>AAA-22445</t>
  </si>
  <si>
    <t>AAA-22449</t>
  </si>
  <si>
    <t>AAA-22453</t>
  </si>
  <si>
    <t>AAA-22519</t>
  </si>
  <si>
    <t>AAA-22521</t>
  </si>
  <si>
    <t>AAA-22523</t>
  </si>
  <si>
    <t>AAA-22531</t>
  </si>
  <si>
    <t>AAA-22533</t>
  </si>
  <si>
    <t>AAA-22548</t>
  </si>
  <si>
    <t>AAA-28173</t>
  </si>
  <si>
    <t>AudioCnfrc Addon</t>
  </si>
  <si>
    <t>Audio Conferencing</t>
  </si>
  <si>
    <t>AAA-28239</t>
  </si>
  <si>
    <t>EntMblScrt E5Usr Addon</t>
  </si>
  <si>
    <t>AAA-28241</t>
  </si>
  <si>
    <t>EntMblScrt E5 User</t>
  </si>
  <si>
    <t>AAA-28244</t>
  </si>
  <si>
    <t>Office 365 E5 User</t>
  </si>
  <si>
    <t>AAA-28253</t>
  </si>
  <si>
    <t>Teams Domestic Calling Plan Per User</t>
  </si>
  <si>
    <t>Teams Domestic Call</t>
  </si>
  <si>
    <t>AAA-28255</t>
  </si>
  <si>
    <t>Teams International Calling Plan User</t>
  </si>
  <si>
    <t>Teams International Call</t>
  </si>
  <si>
    <t>Office 365 E5CCO Addon</t>
  </si>
  <si>
    <t>Office 365 E5ECO Addon</t>
  </si>
  <si>
    <t>AAA-31030</t>
  </si>
  <si>
    <t>Dyn365 Customer Svc Ent DEV</t>
  </si>
  <si>
    <t>AAA-31031</t>
  </si>
  <si>
    <t>DYN365 Customer Svc Ent USR</t>
  </si>
  <si>
    <t>AAA-31045</t>
  </si>
  <si>
    <t>DYN365 Field Service Ent USR</t>
  </si>
  <si>
    <t>AAA-31091</t>
  </si>
  <si>
    <t>DYN365 Sales Ent USR</t>
  </si>
  <si>
    <t>AAA-31117</t>
  </si>
  <si>
    <t>DYN365 Field Service Ent DEV</t>
  </si>
  <si>
    <t>AAA-31122</t>
  </si>
  <si>
    <t>DYN365 Sales Ent DEV</t>
  </si>
  <si>
    <t>AAA-31133</t>
  </si>
  <si>
    <t>Dyn365 FSRSO Addon</t>
  </si>
  <si>
    <t>AAA-31143</t>
  </si>
  <si>
    <t>Dyn365 UOST2 Svrcs</t>
  </si>
  <si>
    <t>Services</t>
  </si>
  <si>
    <t>AAA-31145</t>
  </si>
  <si>
    <t>Dyn365 UOST3 Svrcs</t>
  </si>
  <si>
    <t>AAA-31147</t>
  </si>
  <si>
    <t>Dyn365 UOST4 Svrcs</t>
  </si>
  <si>
    <t>AAA-31149</t>
  </si>
  <si>
    <t>Dyn365 UOST5 Svrcs</t>
  </si>
  <si>
    <t>AAA-31163</t>
  </si>
  <si>
    <t>ProDirect Support Per User D365 &amp; Power</t>
  </si>
  <si>
    <t>ProDirect Support</t>
  </si>
  <si>
    <t>AAA-35812</t>
  </si>
  <si>
    <t>DYN365 Sales to Sales Add-On USR</t>
  </si>
  <si>
    <t>AAA-35819</t>
  </si>
  <si>
    <t>DYN365 Customer Service FromSA USR</t>
  </si>
  <si>
    <t>AAA-35873</t>
  </si>
  <si>
    <t>DYN365 Sales FromSA USR</t>
  </si>
  <si>
    <t>AAA-51090</t>
  </si>
  <si>
    <t>VrtlDtpACC E5fE3 Addon</t>
  </si>
  <si>
    <t>Virtual Desktop Access</t>
  </si>
  <si>
    <t>AAA-55185</t>
  </si>
  <si>
    <t>Power BI PmEM3 Svrcs</t>
  </si>
  <si>
    <t>AAA-55226</t>
  </si>
  <si>
    <t>Dyn365 UOAct User</t>
  </si>
  <si>
    <t>AAA-55998</t>
  </si>
  <si>
    <t>Power BI PmEM1 Svrcs</t>
  </si>
  <si>
    <t>AAA-56002</t>
  </si>
  <si>
    <t>Power BI PmEM2 Svrcs</t>
  </si>
  <si>
    <t>AAA-57916</t>
  </si>
  <si>
    <t>Dyn365 UODvc Dev</t>
  </si>
  <si>
    <t>AAA-57924</t>
  </si>
  <si>
    <t>Dyn365E Comrc User</t>
  </si>
  <si>
    <t>Dyn365E</t>
  </si>
  <si>
    <t>M365 F3 User</t>
  </si>
  <si>
    <t>AAA-97028</t>
  </si>
  <si>
    <t>Visio Plan1 User</t>
  </si>
  <si>
    <t>AAA-99970</t>
  </si>
  <si>
    <t>Defender Id User</t>
  </si>
  <si>
    <t>AAA-99976</t>
  </si>
  <si>
    <t>Defender IdAO Addon</t>
  </si>
  <si>
    <t>AAD-26682</t>
  </si>
  <si>
    <t>Office 365 DtLP User</t>
  </si>
  <si>
    <t>AAD-32722</t>
  </si>
  <si>
    <t>Dyn365 SlIns User</t>
  </si>
  <si>
    <t>AAD-32728</t>
  </si>
  <si>
    <t>Dyn365 U100K Addon</t>
  </si>
  <si>
    <t>AAD-32767</t>
  </si>
  <si>
    <t>Dyn365 CSPro User</t>
  </si>
  <si>
    <t>AAD-32809</t>
  </si>
  <si>
    <t>Dyn365 TmMbr User</t>
  </si>
  <si>
    <t>AAD-32835</t>
  </si>
  <si>
    <t>AAD-32847</t>
  </si>
  <si>
    <t>M365 E5Uni User</t>
  </si>
  <si>
    <t>AAD-34635</t>
  </si>
  <si>
    <t>Dyn365 SPro User</t>
  </si>
  <si>
    <t>AAD-34651</t>
  </si>
  <si>
    <t>Dyn365 SPAOS Addon</t>
  </si>
  <si>
    <t>M365 E3Uni User</t>
  </si>
  <si>
    <t>AAD-34798</t>
  </si>
  <si>
    <t>Intune Device P1</t>
  </si>
  <si>
    <t>AAD-40020</t>
  </si>
  <si>
    <t>AAD-41495</t>
  </si>
  <si>
    <t>AAD-41497</t>
  </si>
  <si>
    <t>AAD-41499</t>
  </si>
  <si>
    <t>AAD-41530</t>
  </si>
  <si>
    <t>AAD-49758</t>
  </si>
  <si>
    <t>Common Data Service DB Cpcty</t>
  </si>
  <si>
    <t>AAD-49877</t>
  </si>
  <si>
    <t>Common Data Service File Cpcty</t>
  </si>
  <si>
    <t>AAD-49881</t>
  </si>
  <si>
    <t>Common Data Service Log Cpcty</t>
  </si>
  <si>
    <t>AAD-49885</t>
  </si>
  <si>
    <t>Dyn365E Ops Addl DB Capacity Add-on</t>
  </si>
  <si>
    <t>AAD-63044</t>
  </si>
  <si>
    <t>Phone Resource Account Virtual</t>
  </si>
  <si>
    <t>Phone Resource Account</t>
  </si>
  <si>
    <t>AAD-82409</t>
  </si>
  <si>
    <t>Dyn365E SCM User</t>
  </si>
  <si>
    <t>AAD-82411</t>
  </si>
  <si>
    <t>Dyn365E CQD3B User</t>
  </si>
  <si>
    <t>AAD-82429</t>
  </si>
  <si>
    <t>Dyn365E FAQ User</t>
  </si>
  <si>
    <t>AAD-82437</t>
  </si>
  <si>
    <t>Dyn365E Finc User</t>
  </si>
  <si>
    <t>AAD-82441</t>
  </si>
  <si>
    <t>Dyn365E CSQB User</t>
  </si>
  <si>
    <t>AAD-82449</t>
  </si>
  <si>
    <t>Dyn365E FlSAQ User</t>
  </si>
  <si>
    <t>AAD-82455</t>
  </si>
  <si>
    <t>Dyn365E SAtQ User</t>
  </si>
  <si>
    <t>AAD-82465</t>
  </si>
  <si>
    <t>Dyn365E SPAQ User</t>
  </si>
  <si>
    <t>AAD-82475</t>
  </si>
  <si>
    <t>Dyn365E CSPAQ User</t>
  </si>
  <si>
    <t>AAD-85880</t>
  </si>
  <si>
    <t>Dyn365E FSSA User</t>
  </si>
  <si>
    <t>AAD-85883</t>
  </si>
  <si>
    <t>Dyn365E SrSA User</t>
  </si>
  <si>
    <t>AAD-85887</t>
  </si>
  <si>
    <t>Dyn365E SASA User</t>
  </si>
  <si>
    <t>AAD-85891</t>
  </si>
  <si>
    <t>Dyn365E CSASA User</t>
  </si>
  <si>
    <t>AAD-85895</t>
  </si>
  <si>
    <t>Dyn365E FSA User</t>
  </si>
  <si>
    <t>AAD-85897</t>
  </si>
  <si>
    <t>Dyn365E UODFS Dev</t>
  </si>
  <si>
    <t>AAD-85899</t>
  </si>
  <si>
    <t>Dyn365E CAtSA User</t>
  </si>
  <si>
    <t>AAD-85901</t>
  </si>
  <si>
    <t>Dyn365E ComSA User</t>
  </si>
  <si>
    <t>AAD-85903</t>
  </si>
  <si>
    <t>Dyn365E SCMA User</t>
  </si>
  <si>
    <t>AAD-85905</t>
  </si>
  <si>
    <t>Dyn365E SCMSA User</t>
  </si>
  <si>
    <t>AAD-85907</t>
  </si>
  <si>
    <t>Dyn365E FASA User</t>
  </si>
  <si>
    <t>AAD-85915</t>
  </si>
  <si>
    <t>D365 Asset Management 100 AA</t>
  </si>
  <si>
    <t>AAD-85923</t>
  </si>
  <si>
    <t>PowerApps</t>
  </si>
  <si>
    <t>AAD-85929</t>
  </si>
  <si>
    <t>Power Auto User</t>
  </si>
  <si>
    <t>Power Automate</t>
  </si>
  <si>
    <t>AAD-85935</t>
  </si>
  <si>
    <t>Power Auto FlP5L</t>
  </si>
  <si>
    <t>AAD-85941</t>
  </si>
  <si>
    <t>Power Platform Requests Sub 50K Daily Ad</t>
  </si>
  <si>
    <t>Power Platform Request</t>
  </si>
  <si>
    <t>AAD-86114</t>
  </si>
  <si>
    <t>Dyn365E UOAtS User</t>
  </si>
  <si>
    <t>AAD-94799</t>
  </si>
  <si>
    <t>Dyn365E SPASA User</t>
  </si>
  <si>
    <t>AAD-94803</t>
  </si>
  <si>
    <t>Dyn365E User</t>
  </si>
  <si>
    <t>AAD-94813</t>
  </si>
  <si>
    <t>PwrVrtAgnt 2Kses</t>
  </si>
  <si>
    <t>Power Virtual Agent</t>
  </si>
  <si>
    <t>AAD-94821</t>
  </si>
  <si>
    <t>PwrVrtAgnt USL User</t>
  </si>
  <si>
    <t>AAD-95114</t>
  </si>
  <si>
    <t>AAF-18777</t>
  </si>
  <si>
    <t>M365E5StOA M365O Addon</t>
  </si>
  <si>
    <t>M365 E5 Suite Only Addons</t>
  </si>
  <si>
    <t>AAF-18779</t>
  </si>
  <si>
    <t>AAF-18783</t>
  </si>
  <si>
    <t>Dyn365E T1Ovg</t>
  </si>
  <si>
    <t>AAF-18785</t>
  </si>
  <si>
    <t>AAF-18791</t>
  </si>
  <si>
    <t>Dyn365E T2Ovg</t>
  </si>
  <si>
    <t>AAF-18793</t>
  </si>
  <si>
    <t>AAF-18797</t>
  </si>
  <si>
    <t>Dyn365E T3Ovg</t>
  </si>
  <si>
    <t>AAF-18805</t>
  </si>
  <si>
    <t>AAF-18807</t>
  </si>
  <si>
    <t>AAF-18811</t>
  </si>
  <si>
    <t>AAF-18819</t>
  </si>
  <si>
    <t>D365E Comm Scale Unit Basic Cld 65D</t>
  </si>
  <si>
    <t>AAF-18823</t>
  </si>
  <si>
    <t>D365E Comm Scale Unit Standard Cld 225D</t>
  </si>
  <si>
    <t>AAF-18827</t>
  </si>
  <si>
    <t>D365E Comm Scale Unit Premium Cloud 500D</t>
  </si>
  <si>
    <t>AAF-18840</t>
  </si>
  <si>
    <t>D365E IoTI Snrio</t>
  </si>
  <si>
    <t>AAF-18850</t>
  </si>
  <si>
    <t>D365E IoTI AdMch</t>
  </si>
  <si>
    <t>AAF-18854</t>
  </si>
  <si>
    <t>Dyn365E T1B 3</t>
  </si>
  <si>
    <t>AAF-19059</t>
  </si>
  <si>
    <t>Dyn365E T2B10</t>
  </si>
  <si>
    <t>AAF-19666</t>
  </si>
  <si>
    <t>Dyn365E T3B25</t>
  </si>
  <si>
    <t>AAF-23270</t>
  </si>
  <si>
    <t>M365 IPt&amp;Gv User</t>
  </si>
  <si>
    <t>AAF-23274</t>
  </si>
  <si>
    <t>M365 InRkM User</t>
  </si>
  <si>
    <t>AAF-23278</t>
  </si>
  <si>
    <t>M365 EDsAd User</t>
  </si>
  <si>
    <t>AAF-28782</t>
  </si>
  <si>
    <t>AAF-28788</t>
  </si>
  <si>
    <t>Power Auto URPAB Addon</t>
  </si>
  <si>
    <t>M365 E3ULB</t>
  </si>
  <si>
    <t>AAF-28907</t>
  </si>
  <si>
    <t>Dyn365E FSC User</t>
  </si>
  <si>
    <t>M365 F1 User</t>
  </si>
  <si>
    <t>AAH-52830</t>
  </si>
  <si>
    <t>Dyn365E SlPrm User</t>
  </si>
  <si>
    <t>AAJ-26371</t>
  </si>
  <si>
    <t>Dyn365E PrjOA User</t>
  </si>
  <si>
    <t>AAJ-26373</t>
  </si>
  <si>
    <t>Dyn365E PrOpS User</t>
  </si>
  <si>
    <t>AAJ-26375</t>
  </si>
  <si>
    <t>Dyn365E PrOAS User</t>
  </si>
  <si>
    <t>AAJ-26381</t>
  </si>
  <si>
    <t>Dyn365E PrjOp User</t>
  </si>
  <si>
    <t>AAL-48034</t>
  </si>
  <si>
    <t>Dyn365E eInvc</t>
  </si>
  <si>
    <t>AAL-48038</t>
  </si>
  <si>
    <t>Dyn365E eT1B3</t>
  </si>
  <si>
    <t>AAL-48040</t>
  </si>
  <si>
    <t>Dyn365E T2B5O</t>
  </si>
  <si>
    <t>AAL-48042</t>
  </si>
  <si>
    <t>Dyn365E T3B2O</t>
  </si>
  <si>
    <t>AAL-48044</t>
  </si>
  <si>
    <t>Dyn365E T1B2O</t>
  </si>
  <si>
    <t>AAL-48046</t>
  </si>
  <si>
    <t>Dyn365E eT1B1</t>
  </si>
  <si>
    <t>AAL-48048</t>
  </si>
  <si>
    <t>Dyn365E T1B3O</t>
  </si>
  <si>
    <t>AAL-48050</t>
  </si>
  <si>
    <t>Dyn365E T2B1O</t>
  </si>
  <si>
    <t>AAL-48052</t>
  </si>
  <si>
    <t>Dyn365E T3B5O</t>
  </si>
  <si>
    <t>AAL-48054</t>
  </si>
  <si>
    <t>Dyn365E T2B2O</t>
  </si>
  <si>
    <t>AAL-48056</t>
  </si>
  <si>
    <t>Dyn365E eT1B2</t>
  </si>
  <si>
    <t>AAL-48058</t>
  </si>
  <si>
    <t>Dyn365E T2B4O</t>
  </si>
  <si>
    <t>AAL-48062</t>
  </si>
  <si>
    <t>Dyn365E T1B4O</t>
  </si>
  <si>
    <t>AAL-48066</t>
  </si>
  <si>
    <t>Dyn365E T1B6O</t>
  </si>
  <si>
    <t>AAL-48068</t>
  </si>
  <si>
    <t>Dyn365E eT1B5</t>
  </si>
  <si>
    <t>AAL-48086</t>
  </si>
  <si>
    <t>Dyn365E T3B1O</t>
  </si>
  <si>
    <t>AAL-48088</t>
  </si>
  <si>
    <t>Dyn365E T3B4O</t>
  </si>
  <si>
    <t>AAL-48092</t>
  </si>
  <si>
    <t>Dyn365E T3B6O</t>
  </si>
  <si>
    <t>AAL-48096</t>
  </si>
  <si>
    <t>Dyn365E T2B6O</t>
  </si>
  <si>
    <t>AAL-48102</t>
  </si>
  <si>
    <t>Dyn365E T1B5O</t>
  </si>
  <si>
    <t>AAL-48104</t>
  </si>
  <si>
    <t>Dyn365E T3B3O</t>
  </si>
  <si>
    <t>AAL-48108</t>
  </si>
  <si>
    <t>Dyn365E eT1B6</t>
  </si>
  <si>
    <t>AAL-48112</t>
  </si>
  <si>
    <t>Dyn365E T2B3O</t>
  </si>
  <si>
    <t>AAL-48114</t>
  </si>
  <si>
    <t>Dyn365E T1B1O</t>
  </si>
  <si>
    <t>AAL-48162</t>
  </si>
  <si>
    <t>Dyn365E eT1B4</t>
  </si>
  <si>
    <t>AAL-48182</t>
  </si>
  <si>
    <t>Dyn365E eT2B3</t>
  </si>
  <si>
    <t>AAL-48191</t>
  </si>
  <si>
    <t>Dyn365E eT2B2</t>
  </si>
  <si>
    <t>AAL-48200</t>
  </si>
  <si>
    <t>Dyn365E eT2B4</t>
  </si>
  <si>
    <t>AAL-48209</t>
  </si>
  <si>
    <t>Dyn365E eT2B1</t>
  </si>
  <si>
    <t>AAL-48224</t>
  </si>
  <si>
    <t>Dyn365E eT2B5</t>
  </si>
  <si>
    <t>AAL-48233</t>
  </si>
  <si>
    <t>Dyn365E eT2B6</t>
  </si>
  <si>
    <t>AAL-48242</t>
  </si>
  <si>
    <t>Dyn365E eT3B5</t>
  </si>
  <si>
    <t>AAL-48260</t>
  </si>
  <si>
    <t>Dyn365E eT3B6</t>
  </si>
  <si>
    <t>AAL-48266</t>
  </si>
  <si>
    <t>Dyn365E eT3B3</t>
  </si>
  <si>
    <t>AAL-48272</t>
  </si>
  <si>
    <t>Dyn365E eT3B4</t>
  </si>
  <si>
    <t>AAL-48281</t>
  </si>
  <si>
    <t>Dyn365E eT3B2</t>
  </si>
  <si>
    <t>AAL-48287</t>
  </si>
  <si>
    <t>Dyn365E eT3B1</t>
  </si>
  <si>
    <t>AAL-60721</t>
  </si>
  <si>
    <t>Universal Print Volume T1 500 Jobs Add-o</t>
  </si>
  <si>
    <t>Universal Print</t>
  </si>
  <si>
    <t>AAL-82068</t>
  </si>
  <si>
    <t>Universal Print Volume T2 10K Jobs Add-o</t>
  </si>
  <si>
    <t>AAM-76096</t>
  </si>
  <si>
    <t>AAA-06140</t>
  </si>
  <si>
    <t>Bing Maps</t>
  </si>
  <si>
    <t>User</t>
  </si>
  <si>
    <t>Online Subscription Services</t>
  </si>
  <si>
    <t>AAA-06144</t>
  </si>
  <si>
    <t>AAA-13363</t>
  </si>
  <si>
    <t>AAA-35283</t>
  </si>
  <si>
    <t>Bing Maps AMP Svrcs OnlSS</t>
  </si>
  <si>
    <t>AAA-35649</t>
  </si>
  <si>
    <t>Bing Maps MAN PrAst OnlSS</t>
  </si>
  <si>
    <t>Per Asset</t>
  </si>
  <si>
    <t>AAA-35651</t>
  </si>
  <si>
    <t>Bing Maps MAE PrAst OnlSS</t>
  </si>
  <si>
    <t>AAD-44070</t>
  </si>
  <si>
    <t>Bing Maps Trsct 100 K Trs OnlSS</t>
  </si>
  <si>
    <t>Transactions</t>
  </si>
  <si>
    <t>AAD-44072</t>
  </si>
  <si>
    <t>Bing Maps Trsct 500 K Trs OnlSS</t>
  </si>
  <si>
    <t>AAD-44074</t>
  </si>
  <si>
    <t>Bing Maps Trsct 1M Trs OnlSS</t>
  </si>
  <si>
    <t>AAD-44076</t>
  </si>
  <si>
    <t>Bing Maps Trsct 2M Trs OnlSS</t>
  </si>
  <si>
    <t>AAD-44078</t>
  </si>
  <si>
    <t>Bing Maps Trsct 5M Trs OnlSS</t>
  </si>
  <si>
    <t>AAD-44080</t>
  </si>
  <si>
    <t>Bing Maps Trsct 10M Trs OnlSS</t>
  </si>
  <si>
    <t>AAD-44082</t>
  </si>
  <si>
    <t>Bing Maps Trsct 30Mln Trs OnlSS</t>
  </si>
  <si>
    <t>AAD-98821</t>
  </si>
  <si>
    <t>Package</t>
  </si>
  <si>
    <t>AAA-22462</t>
  </si>
  <si>
    <t>Windows E5EpD Addon</t>
  </si>
  <si>
    <t>AAA-22464</t>
  </si>
  <si>
    <t>Windows E5 User</t>
  </si>
  <si>
    <t>AAA-51176</t>
  </si>
  <si>
    <t>VrtlDtpACC E5Usr User</t>
  </si>
  <si>
    <t>AAA-51178</t>
  </si>
  <si>
    <t>VrtlDtpACC E5EpD User</t>
  </si>
  <si>
    <t>AAA-03204</t>
  </si>
  <si>
    <t>Access Dev SL</t>
  </si>
  <si>
    <t>Access</t>
  </si>
  <si>
    <t>Software License</t>
  </si>
  <si>
    <t>AAA-03464</t>
  </si>
  <si>
    <t>Publisher Dev SL</t>
  </si>
  <si>
    <t>Publisher</t>
  </si>
  <si>
    <t>AAA-03469</t>
  </si>
  <si>
    <t>Project Pro Dev SL</t>
  </si>
  <si>
    <t>AAA-03474</t>
  </si>
  <si>
    <t>Project Std Dev SL</t>
  </si>
  <si>
    <t>AAA-03479</t>
  </si>
  <si>
    <t>PowerPoint Mac Dev SL</t>
  </si>
  <si>
    <t>PowerPoint</t>
  </si>
  <si>
    <t>AAA-03484</t>
  </si>
  <si>
    <t>PowerPoint Dev SL</t>
  </si>
  <si>
    <t>AAA-03489</t>
  </si>
  <si>
    <t>Outlook Mac Dev SL</t>
  </si>
  <si>
    <t>Outlook</t>
  </si>
  <si>
    <t>AAA-03499</t>
  </si>
  <si>
    <t>Office Std Dev SL</t>
  </si>
  <si>
    <t>AAA-03509</t>
  </si>
  <si>
    <t>Office Pro+ Dev SL</t>
  </si>
  <si>
    <t>AAA-03514</t>
  </si>
  <si>
    <t>Office MLPk Dev SL</t>
  </si>
  <si>
    <t>AAA-03519</t>
  </si>
  <si>
    <t>Office Mac Dev SL</t>
  </si>
  <si>
    <t>AAA-03534</t>
  </si>
  <si>
    <t>Skype fBus Mac Dev SL</t>
  </si>
  <si>
    <t>Skype for Business</t>
  </si>
  <si>
    <t>AAA-03539</t>
  </si>
  <si>
    <t>Skype fBus Dev SL</t>
  </si>
  <si>
    <t>AAA-03544</t>
  </si>
  <si>
    <t>Excel Mac Dev SL</t>
  </si>
  <si>
    <t>Excel</t>
  </si>
  <si>
    <t>AAA-03549</t>
  </si>
  <si>
    <t>Excel Dev SL</t>
  </si>
  <si>
    <t>AAA-03701</t>
  </si>
  <si>
    <t>SQL Server Std Svr SL</t>
  </si>
  <si>
    <t>AAA-03711</t>
  </si>
  <si>
    <t>ShrPntSvr Svr SL</t>
  </si>
  <si>
    <t>AAA-03716</t>
  </si>
  <si>
    <t>ProjectSvr Svr SL</t>
  </si>
  <si>
    <t>AAA-03736</t>
  </si>
  <si>
    <t>Exchng Svr Std Svr SL</t>
  </si>
  <si>
    <t>AAA-03741</t>
  </si>
  <si>
    <t>Exchng Svr Ent Svr SL</t>
  </si>
  <si>
    <t>AAA-03751</t>
  </si>
  <si>
    <t>SQL Server Std Core 2 SL</t>
  </si>
  <si>
    <t>Core License</t>
  </si>
  <si>
    <t>AAA-03756</t>
  </si>
  <si>
    <t>SQL Server Ent Core 2 SL</t>
  </si>
  <si>
    <t>AAA-03850</t>
  </si>
  <si>
    <t>Outlook Dev SL</t>
  </si>
  <si>
    <t>AAA-03900</t>
  </si>
  <si>
    <t>Word Mac Dev SL</t>
  </si>
  <si>
    <t>Word</t>
  </si>
  <si>
    <t>AAA-03905</t>
  </si>
  <si>
    <t>Word Dev SL</t>
  </si>
  <si>
    <t>AAA-03910</t>
  </si>
  <si>
    <t>Visio Std Dev SL</t>
  </si>
  <si>
    <t>AAA-03915</t>
  </si>
  <si>
    <t>Visio Pro Dev SL</t>
  </si>
  <si>
    <t>AAA-04143</t>
  </si>
  <si>
    <t>VisStudio Pro User SL</t>
  </si>
  <si>
    <t>Visual Studio</t>
  </si>
  <si>
    <t>AAA-04624</t>
  </si>
  <si>
    <t>SkypeBsSvr Svr SL</t>
  </si>
  <si>
    <t>AAA-04629</t>
  </si>
  <si>
    <t>Office HSRT Dev SL</t>
  </si>
  <si>
    <t>AAA-04841</t>
  </si>
  <si>
    <t>BizTalkSvr Std Core 2 SL</t>
  </si>
  <si>
    <t>BizTalk Server</t>
  </si>
  <si>
    <t>AAA-04846</t>
  </si>
  <si>
    <t>BizTalkSvr Ent Core 2 SL</t>
  </si>
  <si>
    <t>AAA-04851</t>
  </si>
  <si>
    <t>BizTalkSvr Brch Core 2 SL</t>
  </si>
  <si>
    <t>AAA-04983</t>
  </si>
  <si>
    <t>Office ACMgt Svr SL</t>
  </si>
  <si>
    <t>AAA-05021</t>
  </si>
  <si>
    <t>Win Embedd Std Dev 100 SL</t>
  </si>
  <si>
    <t>Windows Embedded</t>
  </si>
  <si>
    <t>AAA-12752</t>
  </si>
  <si>
    <t>IdnttyMngr ExtCn Svr SL</t>
  </si>
  <si>
    <t>AAA-13515</t>
  </si>
  <si>
    <t>WorkatHome fOS Dev SL</t>
  </si>
  <si>
    <t>Work at Home</t>
  </si>
  <si>
    <t>AAA-13519</t>
  </si>
  <si>
    <t>WorkatHome fOPP Dev SL</t>
  </si>
  <si>
    <t>AAA-28634</t>
  </si>
  <si>
    <t>Win Server Std Core 2 SL</t>
  </si>
  <si>
    <t>AAA-30379</t>
  </si>
  <si>
    <t>Win Server Datcr Core 2 SL</t>
  </si>
  <si>
    <t>AAA-49336</t>
  </si>
  <si>
    <t>Windows HtPRL Dev SL</t>
  </si>
  <si>
    <t>AAA-90052</t>
  </si>
  <si>
    <t>Win Server Datcr Core 16 SL</t>
  </si>
  <si>
    <t>AAA-90059</t>
  </si>
  <si>
    <t>Win Server Std Core 16 SL</t>
  </si>
  <si>
    <t>AAA-03205</t>
  </si>
  <si>
    <t>Access Dev LSA</t>
  </si>
  <si>
    <t>Software LSA</t>
  </si>
  <si>
    <t>AAA-03465</t>
  </si>
  <si>
    <t>Publisher Dev LSA</t>
  </si>
  <si>
    <t>AAA-03470</t>
  </si>
  <si>
    <t>Project Pro Dev LSA</t>
  </si>
  <si>
    <t>AAA-03475</t>
  </si>
  <si>
    <t>Project Std Dev LSA</t>
  </si>
  <si>
    <t>AAA-03480</t>
  </si>
  <si>
    <t>PowerPoint Mac Dev LSA</t>
  </si>
  <si>
    <t>AAA-03485</t>
  </si>
  <si>
    <t>PowerPoint Dev LSA</t>
  </si>
  <si>
    <t>AAA-03490</t>
  </si>
  <si>
    <t>Outlook Mac Dev LSA</t>
  </si>
  <si>
    <t>AAA-03500</t>
  </si>
  <si>
    <t>Office Std Dev LSA</t>
  </si>
  <si>
    <t>AAA-03510</t>
  </si>
  <si>
    <t>Office Pro+ Dev LSA</t>
  </si>
  <si>
    <t>AAA-03520</t>
  </si>
  <si>
    <t>Office Mac Dev LSA</t>
  </si>
  <si>
    <t>AAA-03540</t>
  </si>
  <si>
    <t>Skype fBus Dev LSA</t>
  </si>
  <si>
    <t>AAA-03545</t>
  </si>
  <si>
    <t>Excel Mac Dev LSA</t>
  </si>
  <si>
    <t>AAA-03550</t>
  </si>
  <si>
    <t>Excel Dev LSA</t>
  </si>
  <si>
    <t>AAA-03692</t>
  </si>
  <si>
    <t>Azure Devops Svr LSA</t>
  </si>
  <si>
    <t>AAA-03702</t>
  </si>
  <si>
    <t>SQL Server Std Svr LSA</t>
  </si>
  <si>
    <t>AAA-03712</t>
  </si>
  <si>
    <t>ShrPntSvr Svr LSA</t>
  </si>
  <si>
    <t>AAA-03717</t>
  </si>
  <si>
    <t>ProjectSvr Svr LSA</t>
  </si>
  <si>
    <t>AAA-03737</t>
  </si>
  <si>
    <t>Exchng Svr Std Svr LSA</t>
  </si>
  <si>
    <t>AAA-03742</t>
  </si>
  <si>
    <t>Exchng Svr Ent Svr LSA</t>
  </si>
  <si>
    <t>AAA-03752</t>
  </si>
  <si>
    <t>SQL Server Std Core 2 LSA</t>
  </si>
  <si>
    <t>AAA-03757</t>
  </si>
  <si>
    <t>SQL Server Ent Core 2 LSA</t>
  </si>
  <si>
    <t>AAA-03851</t>
  </si>
  <si>
    <t>Outlook Dev LSA</t>
  </si>
  <si>
    <t>AAA-03901</t>
  </si>
  <si>
    <t>Word Mac Dev LSA</t>
  </si>
  <si>
    <t>AAA-03906</t>
  </si>
  <si>
    <t>Word Dev LSA</t>
  </si>
  <si>
    <t>AAA-03911</t>
  </si>
  <si>
    <t>Visio Std Dev LSA</t>
  </si>
  <si>
    <t>AAA-03916</t>
  </si>
  <si>
    <t>Visio Pro Dev LSA</t>
  </si>
  <si>
    <t>AAA-04625</t>
  </si>
  <si>
    <t>SkypeBsSvr Svr LSA</t>
  </si>
  <si>
    <t>AAA-04842</t>
  </si>
  <si>
    <t>BizTalkSvr Std Core 2 LSA</t>
  </si>
  <si>
    <t>AAA-04847</t>
  </si>
  <si>
    <t>BizTalkSvr Ent Core 2 LSA</t>
  </si>
  <si>
    <t>AAA-04852</t>
  </si>
  <si>
    <t>BizTalkSvr Brch Core 2 LSA</t>
  </si>
  <si>
    <t>AAA-04984</t>
  </si>
  <si>
    <t>Office ACMgt Svr LSA</t>
  </si>
  <si>
    <t>AAA-12335</t>
  </si>
  <si>
    <t>Advanced Threat Analytics</t>
  </si>
  <si>
    <t>AAA-12336</t>
  </si>
  <si>
    <t>AAA-12581</t>
  </si>
  <si>
    <t>VisStudio TMSDN User LSA</t>
  </si>
  <si>
    <t>AAA-12594</t>
  </si>
  <si>
    <t>VisStudio PMSDN User LSA</t>
  </si>
  <si>
    <t>AAA-12753</t>
  </si>
  <si>
    <t>IdnttyMngr ExtCn Svr LSA</t>
  </si>
  <si>
    <t>AAA-12772</t>
  </si>
  <si>
    <t>VisStudio EMSDN User LSA</t>
  </si>
  <si>
    <t>AAA-28635</t>
  </si>
  <si>
    <t>Win Server Std Core 2 LSA</t>
  </si>
  <si>
    <t>AAA-28647</t>
  </si>
  <si>
    <t>SysCntrSvr Std Core 2 LSA</t>
  </si>
  <si>
    <t>System Center Server</t>
  </si>
  <si>
    <t>AAA-29743</t>
  </si>
  <si>
    <t>CoreInfSvr Std Core 2 LSA</t>
  </si>
  <si>
    <t>Core Infrastructure Server</t>
  </si>
  <si>
    <t>AAA-29755</t>
  </si>
  <si>
    <t>CoreInfSvr StoWL Core 2 LSA</t>
  </si>
  <si>
    <t>AAA-29765</t>
  </si>
  <si>
    <t>CoreInfSvr DcoWL Core 2 LSA</t>
  </si>
  <si>
    <t>AAA-29775</t>
  </si>
  <si>
    <t>CoreInfSvr DoSCL Core 2 LSA</t>
  </si>
  <si>
    <t>AAA-29785</t>
  </si>
  <si>
    <t>CoreInfSvr SoSCL Core 2 LSA</t>
  </si>
  <si>
    <t>AAA-30380</t>
  </si>
  <si>
    <t>Win Server Datcr Core 2 LSA</t>
  </si>
  <si>
    <t>AAA-30395</t>
  </si>
  <si>
    <t>SysCntrSvr Datcr Core 2 LSA</t>
  </si>
  <si>
    <t>AAA-30467</t>
  </si>
  <si>
    <t>CoreInfSvr Datcr Core 2 LSA</t>
  </si>
  <si>
    <t>AAA-43009</t>
  </si>
  <si>
    <t>Sys Ctr DMCML OSE LSA</t>
  </si>
  <si>
    <t>System Center</t>
  </si>
  <si>
    <t>AAA-43010</t>
  </si>
  <si>
    <t>Sys Ctr DMCML User LSA</t>
  </si>
  <si>
    <t>AAA-43031</t>
  </si>
  <si>
    <t>Sys Ctr SMCML OSE LSA</t>
  </si>
  <si>
    <t>AAA-43032</t>
  </si>
  <si>
    <t>Sys Ctr SMCML User LSA</t>
  </si>
  <si>
    <t>AAA-43053</t>
  </si>
  <si>
    <t>Sys Ctr OrCML OSE LSA</t>
  </si>
  <si>
    <t>AAA-43054</t>
  </si>
  <si>
    <t>Sys Ctr OrCML User LSA</t>
  </si>
  <si>
    <t>AAA-43075</t>
  </si>
  <si>
    <t>Sys Ctr OMCML OSE LSA</t>
  </si>
  <si>
    <t>AAA-43076</t>
  </si>
  <si>
    <t>Sys Ctr OMCML User LSA</t>
  </si>
  <si>
    <t>AAA-90005</t>
  </si>
  <si>
    <t>SysCntrSvr Std Core 16 LSA</t>
  </si>
  <si>
    <t>AAA-90012</t>
  </si>
  <si>
    <t>CoreInfSvr Std Core 16 LSA</t>
  </si>
  <si>
    <t>AAA-90019</t>
  </si>
  <si>
    <t>CoreInfSvr SoSCL Core 16 LSA</t>
  </si>
  <si>
    <t>AAA-90024</t>
  </si>
  <si>
    <t>CoreInfSvr StoWL Core 16 LSA</t>
  </si>
  <si>
    <t>AAA-90034</t>
  </si>
  <si>
    <t>CoreInfSvr DcoWL Core 16 LSA</t>
  </si>
  <si>
    <t>AAA-90039</t>
  </si>
  <si>
    <t>CoreInfSvr Datcr Core 16 LSA</t>
  </si>
  <si>
    <t>AAA-90046</t>
  </si>
  <si>
    <t>SysCntrSvr Datcr Core 16 LSA</t>
  </si>
  <si>
    <t>AAA-90053</t>
  </si>
  <si>
    <t>Win Server Datcr Core 16 LSA</t>
  </si>
  <si>
    <t>AAA-90060</t>
  </si>
  <si>
    <t>Win Server Std Core 16 LSA</t>
  </si>
  <si>
    <t>AAA-03208</t>
  </si>
  <si>
    <t>Access Dev SftSA</t>
  </si>
  <si>
    <t>Software SA</t>
  </si>
  <si>
    <t>AAA-03466</t>
  </si>
  <si>
    <t>Publisher Dev SftSA</t>
  </si>
  <si>
    <t>AAA-03471</t>
  </si>
  <si>
    <t>Project Pro Dev SftSA</t>
  </si>
  <si>
    <t>AAA-03476</t>
  </si>
  <si>
    <t>Project Std Dev SftSA</t>
  </si>
  <si>
    <t>AAA-03481</t>
  </si>
  <si>
    <t>PowerPoint Mac Dev SftSA</t>
  </si>
  <si>
    <t>AAA-03486</t>
  </si>
  <si>
    <t>PowerPoint Dev SftSA</t>
  </si>
  <si>
    <t>AAA-03491</t>
  </si>
  <si>
    <t>Outlook Mac Dev SftSA</t>
  </si>
  <si>
    <t>AAA-03501</t>
  </si>
  <si>
    <t>Office Std Dev SftSA</t>
  </si>
  <si>
    <t>AAA-03511</t>
  </si>
  <si>
    <t>Office Pro+ Dev SftSA</t>
  </si>
  <si>
    <t>AAA-03521</t>
  </si>
  <si>
    <t>Office Mac Dev SftSA</t>
  </si>
  <si>
    <t>AAA-03541</t>
  </si>
  <si>
    <t>Skype fBus Dev SftSA</t>
  </si>
  <si>
    <t>AAA-03546</t>
  </si>
  <si>
    <t>Excel Mac Dev SftSA</t>
  </si>
  <si>
    <t>AAA-03551</t>
  </si>
  <si>
    <t>Excel Dev SftSA</t>
  </si>
  <si>
    <t>AAA-03693</t>
  </si>
  <si>
    <t>Azure Devops Svr SftSA</t>
  </si>
  <si>
    <t>AAA-03703</t>
  </si>
  <si>
    <t>SQL Server Std Svr SftSA</t>
  </si>
  <si>
    <t>AAA-03713</t>
  </si>
  <si>
    <t>ShrPntSvr Svr SftSA</t>
  </si>
  <si>
    <t>AAA-03718</t>
  </si>
  <si>
    <t>ProjectSvr Svr SftSA</t>
  </si>
  <si>
    <t>AAA-03738</t>
  </si>
  <si>
    <t>Exchng Svr Std Svr SftSA</t>
  </si>
  <si>
    <t>AAA-03743</t>
  </si>
  <si>
    <t>Exchng Svr Ent Svr SftSA</t>
  </si>
  <si>
    <t>AAA-03753</t>
  </si>
  <si>
    <t>SQL Server Std Core 2 SftSA</t>
  </si>
  <si>
    <t>AAA-03758</t>
  </si>
  <si>
    <t>SQL Server Ent Core 2 SftSA</t>
  </si>
  <si>
    <t>AAA-03852</t>
  </si>
  <si>
    <t>Outlook Dev SftSA</t>
  </si>
  <si>
    <t>AAA-03902</t>
  </si>
  <si>
    <t>Word Mac Dev SftSA</t>
  </si>
  <si>
    <t>AAA-03907</t>
  </si>
  <si>
    <t>Word Dev SftSA</t>
  </si>
  <si>
    <t>AAA-03912</t>
  </si>
  <si>
    <t>Visio Std Dev SftSA</t>
  </si>
  <si>
    <t>AAA-03917</t>
  </si>
  <si>
    <t>Visio Pro Dev SftSA</t>
  </si>
  <si>
    <t>AAA-04626</t>
  </si>
  <si>
    <t>SkypeBsSvr Svr SftSA</t>
  </si>
  <si>
    <t>AAA-04843</t>
  </si>
  <si>
    <t>BizTalkSvr Std Core 2 SftSA</t>
  </si>
  <si>
    <t>AAA-04848</t>
  </si>
  <si>
    <t>BizTalkSvr Ent Core 2 SftSA</t>
  </si>
  <si>
    <t>AAA-04853</t>
  </si>
  <si>
    <t>BizTalkSvr Brch Core 2 SftSA</t>
  </si>
  <si>
    <t>AAA-04985</t>
  </si>
  <si>
    <t>Office ACMgt Svr SftSA</t>
  </si>
  <si>
    <t>AAA-05129</t>
  </si>
  <si>
    <t>SQL Server Ent Svr SftSA</t>
  </si>
  <si>
    <t>AAA-12333</t>
  </si>
  <si>
    <t>AAA-12334</t>
  </si>
  <si>
    <t>AAA-12586</t>
  </si>
  <si>
    <t>VisStudio TMSDN User SftSA</t>
  </si>
  <si>
    <t>AAA-12599</t>
  </si>
  <si>
    <t>VisStudio PMSDN User SftSA</t>
  </si>
  <si>
    <t>AAA-12756</t>
  </si>
  <si>
    <t>IdnttyMngr ExtCn Svr SftSA</t>
  </si>
  <si>
    <t>AAA-12777</t>
  </si>
  <si>
    <t>VisStudio EMSDN User SftSA</t>
  </si>
  <si>
    <t>AAA-28640</t>
  </si>
  <si>
    <t>Win Server Std Core 2 SftSA</t>
  </si>
  <si>
    <t>AAA-28652</t>
  </si>
  <si>
    <t>SysCntrSvr Std Core 2 SftSA</t>
  </si>
  <si>
    <t>AAA-29748</t>
  </si>
  <si>
    <t>CoreInfSvr Std Core 2 SftSA</t>
  </si>
  <si>
    <t>AAA-30385</t>
  </si>
  <si>
    <t>Win Server Datcr Core 2 SftSA</t>
  </si>
  <si>
    <t>AAA-30400</t>
  </si>
  <si>
    <t>SysCntrSvr Datcr Core 2 SftSA</t>
  </si>
  <si>
    <t>AAA-30472</t>
  </si>
  <si>
    <t>CoreInfSvr Datcr Core 2 SftSA</t>
  </si>
  <si>
    <t>AAA-43017</t>
  </si>
  <si>
    <t>Sys Ctr DMCML OSE SftSA</t>
  </si>
  <si>
    <t>AAA-43018</t>
  </si>
  <si>
    <t>Sys Ctr DMCML User SftSA</t>
  </si>
  <si>
    <t>AAA-43039</t>
  </si>
  <si>
    <t>Sys Ctr SMCML OSE SftSA</t>
  </si>
  <si>
    <t>AAA-43040</t>
  </si>
  <si>
    <t>Sys Ctr SMCML User SftSA</t>
  </si>
  <si>
    <t>AAA-43061</t>
  </si>
  <si>
    <t>Sys Ctr OrCML OSE SftSA</t>
  </si>
  <si>
    <t>AAA-43062</t>
  </si>
  <si>
    <t>Sys Ctr OrCML User SftSA</t>
  </si>
  <si>
    <t>AAA-43083</t>
  </si>
  <si>
    <t>Sys Ctr OMCML OSE SftSA</t>
  </si>
  <si>
    <t>AAA-43084</t>
  </si>
  <si>
    <t>Sys Ctr OMCML User SftSA</t>
  </si>
  <si>
    <t>AAA-90010</t>
  </si>
  <si>
    <t>SysCntrSvr Std Core 16 SftSA</t>
  </si>
  <si>
    <t>AAA-90017</t>
  </si>
  <si>
    <t>CoreInfSvr Std Core 16 SftSA</t>
  </si>
  <si>
    <t>AAA-90044</t>
  </si>
  <si>
    <t>CoreInfSvr Datcr Core 16 SftSA</t>
  </si>
  <si>
    <t>AAA-90051</t>
  </si>
  <si>
    <t>SysCntrSvr Datcr Core 16 SftSA</t>
  </si>
  <si>
    <t>AAA-90058</t>
  </si>
  <si>
    <t>Win Server Datcr Core 16 SftSA</t>
  </si>
  <si>
    <t>AAA-90065</t>
  </si>
  <si>
    <t>Win Server Std Core 16 SftSA</t>
  </si>
  <si>
    <t>AAA-03652</t>
  </si>
  <si>
    <t>VDI Dev Subsc</t>
  </si>
  <si>
    <t>VDI</t>
  </si>
  <si>
    <t>Subscriptions</t>
  </si>
  <si>
    <t>AAA-03654</t>
  </si>
  <si>
    <t>VDI MDOP Dev Subsc</t>
  </si>
  <si>
    <t>AAA-03656</t>
  </si>
  <si>
    <t>VrtlDtpACC E3 Dev Subsc</t>
  </si>
  <si>
    <t>AAA-03658</t>
  </si>
  <si>
    <t>MDOP Dev Subsc</t>
  </si>
  <si>
    <t>MDOP</t>
  </si>
  <si>
    <t>AAA-03933</t>
  </si>
  <si>
    <t>Sys Ctr EpPrt Dev MSSub</t>
  </si>
  <si>
    <t>AAA-03934</t>
  </si>
  <si>
    <t>Sys Ctr EpPrt User Subsc</t>
  </si>
  <si>
    <t>AAA-11029</t>
  </si>
  <si>
    <t>Windows E3Usr User Subsc</t>
  </si>
  <si>
    <t>AAA-11033</t>
  </si>
  <si>
    <t>Windows E3EpD Addon Subsc</t>
  </si>
  <si>
    <t>AAA-11035</t>
  </si>
  <si>
    <t>VrtlDtpACC E3 User Subsc</t>
  </si>
  <si>
    <t>AAA-11321</t>
  </si>
  <si>
    <t>MSDN Plfrm User Subsc</t>
  </si>
  <si>
    <t>MSDN</t>
  </si>
  <si>
    <t>AAA-13117</t>
  </si>
  <si>
    <t>Skype fBus PlCAL Addon Subsc</t>
  </si>
  <si>
    <t>AAA-43658</t>
  </si>
  <si>
    <t>VrtlDtpACC E3 Addon Subsc</t>
  </si>
  <si>
    <t>AAH-77738</t>
  </si>
  <si>
    <t>Azure SQLEg Dev Subsc</t>
  </si>
  <si>
    <t>Azure</t>
  </si>
  <si>
    <t>AAA-12384</t>
  </si>
  <si>
    <t>Upgrade License</t>
  </si>
  <si>
    <t>AAL-98939</t>
  </si>
  <si>
    <t>Windows Pro Dev UpLic</t>
  </si>
  <si>
    <t>AAA-12379</t>
  </si>
  <si>
    <t>Windows ENTpD Dev UpLSA</t>
  </si>
  <si>
    <t>Upgrade LSA</t>
  </si>
  <si>
    <t>AAA-12378</t>
  </si>
  <si>
    <t>Windows ENTpD Dev UpSA</t>
  </si>
  <si>
    <t>Upgrade SA</t>
  </si>
  <si>
    <t>Rekapitulacija ponudbe Select Plus</t>
  </si>
  <si>
    <t>Skupna vrednost celotne ponudbe brez DDV</t>
  </si>
  <si>
    <t xml:space="preserve">Skupna vrednost celotne ponudbe z DDV </t>
  </si>
  <si>
    <t>Informativna ponudba za pristop k nakupu kart za NT konferenco*</t>
  </si>
  <si>
    <t>Tip kotizacije</t>
  </si>
  <si>
    <t>Redna cena v EUR brez DDV</t>
  </si>
  <si>
    <t>Redna cena v EUR z DDV</t>
  </si>
  <si>
    <t>NTK Polna kotizacija**</t>
  </si>
  <si>
    <r>
      <rPr>
        <b/>
        <sz val="11"/>
        <color theme="1"/>
        <rFont val="Aptos Narrow"/>
        <family val="2"/>
        <charset val="238"/>
        <scheme val="minor"/>
      </rPr>
      <t xml:space="preserve">** </t>
    </r>
    <r>
      <rPr>
        <sz val="11"/>
        <color theme="1"/>
        <rFont val="Aptos Narrow"/>
        <family val="2"/>
        <charset val="238"/>
        <scheme val="minor"/>
      </rPr>
      <t>Ta kotizacija vam bo zagotovila tridnevni dostop do celotnega rednega dela konference, saj omogoča obisk vseh predavanj ter poslovnega dela konference pa tudi obisk večernih druženj.</t>
    </r>
  </si>
  <si>
    <t xml:space="preserve">Vsebuje: </t>
  </si>
  <si>
    <r>
      <t>·</t>
    </r>
    <r>
      <rPr>
        <sz val="7"/>
        <color theme="1"/>
        <rFont val="Times New Roman"/>
        <family val="1"/>
        <charset val="238"/>
      </rPr>
      <t xml:space="preserve">         </t>
    </r>
    <r>
      <rPr>
        <sz val="11"/>
        <color theme="1"/>
        <rFont val="Aptos Narrow"/>
        <family val="2"/>
        <charset val="238"/>
        <scheme val="minor"/>
      </rPr>
      <t>dostop do vseh predavanj (tehnoloških in poslovnih),</t>
    </r>
  </si>
  <si>
    <r>
      <t>·</t>
    </r>
    <r>
      <rPr>
        <sz val="7"/>
        <color theme="1"/>
        <rFont val="Times New Roman"/>
        <family val="1"/>
        <charset val="238"/>
      </rPr>
      <t xml:space="preserve">         </t>
    </r>
    <r>
      <rPr>
        <sz val="11"/>
        <color theme="1"/>
        <rFont val="Aptos Narrow"/>
        <family val="2"/>
        <charset val="238"/>
        <scheme val="minor"/>
      </rPr>
      <t>dostop do torkovega NTK Poslovnega dneva,</t>
    </r>
  </si>
  <si>
    <r>
      <t>·</t>
    </r>
    <r>
      <rPr>
        <sz val="7"/>
        <color theme="1"/>
        <rFont val="Times New Roman"/>
        <family val="1"/>
        <charset val="238"/>
      </rPr>
      <t xml:space="preserve">         </t>
    </r>
    <r>
      <rPr>
        <sz val="11"/>
        <color theme="1"/>
        <rFont val="Aptos Narrow"/>
        <family val="2"/>
        <charset val="238"/>
        <scheme val="minor"/>
      </rPr>
      <t>dostop do NTK razstavnih prostorov,</t>
    </r>
  </si>
  <si>
    <r>
      <t>·</t>
    </r>
    <r>
      <rPr>
        <sz val="7"/>
        <color theme="1"/>
        <rFont val="Times New Roman"/>
        <family val="1"/>
        <charset val="238"/>
      </rPr>
      <t xml:space="preserve">         </t>
    </r>
    <r>
      <rPr>
        <sz val="11"/>
        <color theme="1"/>
        <rFont val="Aptos Narrow"/>
        <family val="2"/>
        <charset val="238"/>
        <scheme val="minor"/>
      </rPr>
      <t>3 kosila.</t>
    </r>
  </si>
  <si>
    <t>Ne vsebuje:</t>
  </si>
  <si>
    <r>
      <t>·</t>
    </r>
    <r>
      <rPr>
        <sz val="7"/>
        <color theme="1"/>
        <rFont val="Times New Roman"/>
        <family val="1"/>
        <charset val="238"/>
      </rPr>
      <t xml:space="preserve">         </t>
    </r>
    <r>
      <rPr>
        <sz val="11"/>
        <color theme="1"/>
        <rFont val="Aptos Narrow"/>
        <family val="2"/>
        <charset val="238"/>
        <scheme val="minor"/>
      </rPr>
      <t xml:space="preserve">prevoza, </t>
    </r>
  </si>
  <si>
    <r>
      <t>·</t>
    </r>
    <r>
      <rPr>
        <sz val="7"/>
        <color theme="1"/>
        <rFont val="Times New Roman"/>
        <family val="1"/>
        <charset val="238"/>
      </rPr>
      <t xml:space="preserve">         </t>
    </r>
    <r>
      <rPr>
        <sz val="11"/>
        <color theme="1"/>
        <rFont val="Aptos Narrow"/>
        <family val="2"/>
        <charset val="238"/>
        <scheme val="minor"/>
      </rPr>
      <t xml:space="preserve">namestitve in </t>
    </r>
  </si>
  <si>
    <r>
      <t>·</t>
    </r>
    <r>
      <rPr>
        <sz val="7"/>
        <color theme="1"/>
        <rFont val="Times New Roman"/>
        <family val="1"/>
        <charset val="238"/>
      </rPr>
      <t xml:space="preserve">         </t>
    </r>
    <r>
      <rPr>
        <sz val="11"/>
        <color theme="1"/>
        <rFont val="Aptos Narrow"/>
        <family val="2"/>
        <charset val="238"/>
        <scheme val="minor"/>
      </rPr>
      <t>ostalih stroškov povezanih s konferenco.</t>
    </r>
  </si>
  <si>
    <t>Pregled EA z vpisom okvirnih dodatnih nakupov (po EA in MPSA)</t>
  </si>
  <si>
    <t>EA, EA-Office365, 
TRUE UP, STEP UP, NEW ORDER</t>
  </si>
  <si>
    <t>nakupno najemni  model</t>
  </si>
  <si>
    <t>Finančni pregledi</t>
  </si>
  <si>
    <t>INFO statistika - EA, EA-Office365</t>
  </si>
  <si>
    <t>Naziv (LETNI STROŠEK)</t>
  </si>
  <si>
    <t>Skupna cena brez DDV</t>
  </si>
  <si>
    <t>Skupna cena z DDV</t>
  </si>
  <si>
    <t>Nakupna količina programske opreme po programu EA med drugim zajema:</t>
  </si>
  <si>
    <t>Garancija</t>
  </si>
  <si>
    <t>Licenca+garancija</t>
  </si>
  <si>
    <t>Skupaj licenc</t>
  </si>
  <si>
    <t xml:space="preserve">Windows </t>
  </si>
  <si>
    <t>CAL</t>
  </si>
  <si>
    <t>CAL-Core-user</t>
  </si>
  <si>
    <t>Cena brez DDV</t>
  </si>
  <si>
    <t>Cena z DDV</t>
  </si>
  <si>
    <t>CAL-Core-device</t>
  </si>
  <si>
    <t>Skupna letna vsota namenjena za dodatne aktivnosti po programu EA za TRUE UP,  STEP UP, NEW ORDER programska naročila</t>
  </si>
  <si>
    <t>CAL-Enterprise-user</t>
  </si>
  <si>
    <t>Skupni letni strošek za vse delovne postaje in dodatne produkte po EA programih</t>
  </si>
  <si>
    <t>CAL-Enterprise-device</t>
  </si>
  <si>
    <t>Najemniške licence</t>
  </si>
  <si>
    <t>Lastniške licence</t>
  </si>
  <si>
    <t>Naziv (3 LETNI STROŠEK)</t>
  </si>
  <si>
    <t>Letni strošek (EA za 1 leto)</t>
  </si>
  <si>
    <t>Opomba</t>
  </si>
  <si>
    <t>SKUPNA LETNA VSOTA - EA za 1 leto
(brez TRUE UP, STEP UP, NEW ORDER in MPSA)</t>
  </si>
  <si>
    <t>vrednost za vpis v Pooblastilo_priloga 1.doc, v kolikor ste se za zapisani program odločili</t>
  </si>
  <si>
    <t>Skupni 3 letni strošek (VSE SKUPAJ)</t>
  </si>
  <si>
    <t>SKUPNA 3. LETNA VSOTA  - EA (brez TRUE UP, STEP UP, NEW ORDER in Select Plus)</t>
  </si>
  <si>
    <t>SKUPNA 3. LETNA VSOTA  - EA (brez TRUE UP, STEP UP, NEW ORDER in MPSA)</t>
  </si>
  <si>
    <r>
      <t xml:space="preserve">Skupna okvirna 3 letna vsota namenjena za dodatne aktivnosti po programu EA za </t>
    </r>
    <r>
      <rPr>
        <b/>
        <sz val="11"/>
        <color indexed="8"/>
        <rFont val="Calibri"/>
        <family val="2"/>
        <charset val="238"/>
      </rPr>
      <t>TRUE UP,  STEP UP, NEW ORDER programska naročila</t>
    </r>
  </si>
  <si>
    <t>MPSA Program</t>
  </si>
  <si>
    <t>nakupni model</t>
  </si>
  <si>
    <r>
      <t xml:space="preserve">Avtomatični prenos okvirne predvidene vrednosti za nakupe programske opreme po programu </t>
    </r>
    <r>
      <rPr>
        <b/>
        <sz val="11"/>
        <color indexed="8"/>
        <rFont val="Calibri"/>
        <family val="2"/>
        <charset val="238"/>
      </rPr>
      <t>MPSA</t>
    </r>
    <r>
      <rPr>
        <sz val="11"/>
        <color rgb="FF000000"/>
        <rFont val="Calibri"/>
        <family val="2"/>
        <charset val="238"/>
      </rPr>
      <t xml:space="preserve"> iz lista</t>
    </r>
    <r>
      <rPr>
        <b/>
        <sz val="11"/>
        <color indexed="8"/>
        <rFont val="Calibri"/>
        <family val="2"/>
        <charset val="238"/>
      </rPr>
      <t xml:space="preserve"> "MPSA"</t>
    </r>
  </si>
  <si>
    <r>
      <t xml:space="preserve">Okvirni predvideni strošek za nakupe programske opreme po programu </t>
    </r>
    <r>
      <rPr>
        <b/>
        <sz val="11"/>
        <color indexed="8"/>
        <rFont val="Calibri"/>
        <family val="2"/>
        <charset val="238"/>
      </rPr>
      <t>MPSA</t>
    </r>
  </si>
  <si>
    <t>Skupni 3 letni strošek NTK Polna kotizacija</t>
  </si>
  <si>
    <t>Vsota - skupni strošek (vse skupaj - EA, MPSA, NTK)</t>
  </si>
  <si>
    <t>INFO EA strošek</t>
  </si>
  <si>
    <t>Okvirna vrednost fiksnega letnega obroka po EA</t>
  </si>
  <si>
    <t>Stolpec1</t>
  </si>
  <si>
    <t>Letni strošek (NTK za 1 leto)</t>
  </si>
  <si>
    <t>SKUPNA LETNA VSOTA - NTK Polna kotizacija</t>
  </si>
  <si>
    <t>vrednost za vpis v Pooblastilo_priloga 1.doc, v kolikor ste se za nakup letnih NTK kart odločili</t>
  </si>
  <si>
    <t>Skupni 3 letni strošek NTK Polna kotizacija (VSE SKUPAJ)</t>
  </si>
  <si>
    <t>SKUPNA 3. LETNA VSOTA  - NTK Polna kotizacija</t>
  </si>
  <si>
    <t>Lastnosti nakupno prodajnih programov</t>
  </si>
  <si>
    <t>Pojdi na MS rešitve</t>
  </si>
  <si>
    <t>EA program</t>
  </si>
  <si>
    <r>
      <t xml:space="preserve">POJDI na </t>
    </r>
    <r>
      <rPr>
        <b/>
        <u/>
        <sz val="11"/>
        <color indexed="9"/>
        <rFont val="Calibri"/>
        <family val="2"/>
        <charset val="238"/>
      </rPr>
      <t>EA</t>
    </r>
  </si>
  <si>
    <t>MPSA program</t>
  </si>
  <si>
    <t>Teams</t>
  </si>
  <si>
    <t>EA, Microsoft 365/Office 365 izdelki in paketi, STEP-UP</t>
  </si>
  <si>
    <t>Pogodbeni oziroma naročniški model</t>
  </si>
  <si>
    <t>»Ad hoc« oziroma posamični nakupni model</t>
  </si>
  <si>
    <t>Morebitne opombe, dodatne licence in posebne zahteve vpišite v polja, označena z MODRO barvo, na zavihku EA.</t>
  </si>
  <si>
    <t>Enterprise Agreement z licenčnim modelom Microsoft 365 oziroma Office 365</t>
  </si>
  <si>
    <t>Microsoft 365 in Office 365 vključujeta Microsoftove spletne storitve in aplikacije, pri nekaterih paketih pa tudi pravice za namestitev namiznih aplikacij, varnostne funkcionalnosti, upravljanje naprav in identitet.</t>
  </si>
  <si>
    <t>Ta pravica ne velja za pakete, ki vključujejo samo spletne in mobilne aplikacije.</t>
  </si>
  <si>
    <t>- 5 osebnih računalnikov oziroma računalnikov Mac</t>
  </si>
  <si>
    <t>- 5 tabličnih računalnikov</t>
  </si>
  <si>
    <t>- 5 pametnih telefonov</t>
  </si>
  <si>
    <t>Spletne storitve in aplikacije so dostopne prek spletnega brskalnika oziroma ustreznih odjemalcev brez lokalne namestitve strežniških rešitev.</t>
  </si>
  <si>
    <t>Exchange Online, SharePoint Online, OneDrive in Microsoft Teams so storitve v oblaku. Njihove uporabniške licence ne predstavljajo licence za namestitev lokalnega strežnika Exchange Server, SharePoint Server ali drugih strežniških rešitev. Za lokalne strežniške rešitve so potrebne ustrezne licence oziroma posebne hibridne pravice.</t>
  </si>
  <si>
    <r>
      <t>CAL Suite Bridge</t>
    </r>
    <r>
      <rPr>
        <sz val="11"/>
        <color theme="1"/>
        <rFont val="Aptos Narrow"/>
        <family val="2"/>
        <charset val="238"/>
        <scheme val="minor"/>
      </rPr>
      <t xml:space="preserve"> se uporablja samo v primerih, ko organ ob prehodu na spletne storitve še vedno potrebuje določene pravice za dostop do lokalnih strežniških rešitev. Razpoložljivost je odvisna od izbranega paketa in aktualne pogodbe.</t>
    </r>
  </si>
  <si>
    <t>Dovoljena je kombinacija trajnih licenc, spletnih storitev in različnih paketov Microsoft 365 oziroma Office 365, kadar to omogočata aktualna pogodba in katalog skupnega javnega naročila. Vsi vključeni kvalificirani uporabniki oziroma naprave morajo biti ustrezno licencirani.</t>
  </si>
  <si>
    <r>
      <t>Office 365 E1</t>
    </r>
    <r>
      <rPr>
        <sz val="11"/>
        <color theme="1"/>
        <rFont val="Aptos Narrow"/>
        <family val="2"/>
        <charset val="238"/>
        <scheme val="minor"/>
      </rPr>
      <t xml:space="preserve"> praviloma vključuje spletne in mobilne aplikacije ter izbrane spletne storitve, ne vključuje pa polnih namiznih aplikacij Microsoft 365. Pri izbiri je treba upoštevati aktualno različico paketa s Teams oziroma brez Teams.</t>
    </r>
  </si>
  <si>
    <t>Morebitna omejitev uporabe posameznega paketa v omrežju HKOM velja samo, če je določena v aktualni tehnični, varnostni ali razpisni dokumentaciji.</t>
  </si>
  <si>
    <t>Program MPSA omogoča posamične oziroma sukcesivne nakupe Microsoftove programske opreme in spletnih storitev neodvisno od nabave po programu Enterprise Agreement.</t>
  </si>
  <si>
    <t>MPSA je primeren predvsem za »ad hoc« nakupe, dodatne licence, specializirano programsko opremo ter izdelke, ki jih ni treba licencirati za vse uporabnike oziroma naprave organizacije.</t>
  </si>
  <si>
    <t>Software Assurance je pri izdelkih, kjer je na voljo, mogoče izbrati kot dodatno možnost.</t>
  </si>
  <si>
    <t>Prek zavihka MPSA je mogoče naročiti samo izdelke in licence, vključene v aktualni katalog skupnega javnega naročila.</t>
  </si>
  <si>
    <r>
      <t xml:space="preserve">Če je v okviru aktualnega skupnega javnega naročila oziroma sklenjene pogodbe pristopnikom omogočen ugodnejši nakup kotizacij za NT konferenco, vnesite zahtevano število kotizacij na zavihku </t>
    </r>
    <r>
      <rPr>
        <b/>
        <sz val="11"/>
        <color theme="1"/>
        <rFont val="Aptos Narrow"/>
        <family val="2"/>
        <charset val="238"/>
        <scheme val="minor"/>
      </rPr>
      <t>NTK</t>
    </r>
    <r>
      <rPr>
        <sz val="11"/>
        <color theme="1"/>
        <rFont val="Aptos Narrow"/>
        <family val="2"/>
        <charset val="238"/>
        <scheme val="minor"/>
      </rPr>
      <t>.</t>
    </r>
  </si>
  <si>
    <t>Ugodnejši nakup kotizacij ni splošna Microsoftova licenčna pravica, temveč velja samo pod pogoji aktualnega skupnega javnega naročila oziroma ponudbe izvajalca.</t>
  </si>
  <si>
    <t>Licence so praviloma vezane na uporabnika. Uporabnik z ustrezno licenco, ki vključuje namizne aplikacije Microsoft 365, lahko aplikacije namesti na največ:</t>
  </si>
  <si>
    <t>Skupaj brez DDV</t>
  </si>
  <si>
    <t>Skupaj z DDV</t>
  </si>
  <si>
    <t>83I-00001</t>
  </si>
  <si>
    <t>M365 Copilot Sub Add-on</t>
  </si>
  <si>
    <t>M365 E3 Unified FSA Renewal Sub Per User</t>
  </si>
  <si>
    <t>AAD-33204</t>
  </si>
  <si>
    <t>M365 E3 Unified Sub Per User</t>
  </si>
  <si>
    <t>SY9-00004</t>
  </si>
  <si>
    <t>O365 E5 Sub Per User</t>
  </si>
  <si>
    <t>Informativna ponudba za pristop k programu Enterprise Agreement za javno upravo*</t>
  </si>
  <si>
    <t>Advanced Threat Analytics CML ALng SA Per OSE</t>
  </si>
  <si>
    <t>Identity Manager CAL ALng SA User CAL</t>
  </si>
  <si>
    <t>Win Rights Management Svc CAL WinNT ALng SA DCAL</t>
  </si>
  <si>
    <t>7BT-00005</t>
  </si>
  <si>
    <t>W365 Ent 2vCPU/8GB/128GB Sub Per User</t>
  </si>
  <si>
    <t>I4V-00005</t>
  </si>
  <si>
    <t>W365 Ent 4vCPU/16GB/256GB Sub Per User</t>
  </si>
  <si>
    <t>I4W-00004</t>
  </si>
  <si>
    <t>W365 Ent 8vCPU/32GB/256GB Sub Per User</t>
  </si>
  <si>
    <t>Azure DevOps Server ALng SA</t>
  </si>
  <si>
    <t>Azure DevOps Server CAL ALng SA User CAL</t>
  </si>
  <si>
    <t>MSDN Platforms ALng SA</t>
  </si>
  <si>
    <t>Project Server ALng SA</t>
  </si>
  <si>
    <t>Project Server CAL ALng SA User CAL</t>
  </si>
  <si>
    <t>Project Standard ALng SA</t>
  </si>
  <si>
    <t>Visio Professional ALng SA</t>
  </si>
  <si>
    <t>Visio Standard ALng SA</t>
  </si>
  <si>
    <t>Visual Studio Ent MSDN ALng SA</t>
  </si>
  <si>
    <t>Visual Studio Pro MSDN ALng SA</t>
  </si>
  <si>
    <t>Exchange Ent CAL ALng SA Device CAL with Services</t>
  </si>
  <si>
    <t>Exchange Ent CAL ALng SA User CAL with Services</t>
  </si>
  <si>
    <t>Exchange Server Ent ALng SA</t>
  </si>
  <si>
    <t>SharePoint Server ALng SA</t>
  </si>
  <si>
    <t>CIS Suite Datacenter Core ALng SA 16L</t>
  </si>
  <si>
    <t>CIS Suite Datacenter Core ALng SA 2L</t>
  </si>
  <si>
    <t>CIS Suite Standard Core ALng SA 16L</t>
  </si>
  <si>
    <t>CIS Suite Standard Core ALng SA 2L</t>
  </si>
  <si>
    <t>System Center DC Core ALng SA 16L</t>
  </si>
  <si>
    <t>System Center DC Core ALng SA 2L</t>
  </si>
  <si>
    <t>System Center Service Manager ALng SA Per OSE</t>
  </si>
  <si>
    <t>System Center Standard Core ALng SA 16L</t>
  </si>
  <si>
    <t>System Center Standard Core ALng SA 2L</t>
  </si>
  <si>
    <t>Win Remote Desktop Services CAL ALng SA UCAL</t>
  </si>
  <si>
    <t>Win Remote Desktop Services Ext Con ALng SA</t>
  </si>
  <si>
    <t>Win Server DC Core ALng SA 2L</t>
  </si>
  <si>
    <t>Win Server External Connector ALng SA</t>
  </si>
  <si>
    <t>Win Server Standard Core ALng SA 16L</t>
  </si>
  <si>
    <t>Win Server Standard Core ALng SA 2L</t>
  </si>
  <si>
    <t>SQL CAL ALng SA Device CAL</t>
  </si>
  <si>
    <t>SQL CAL ALng SA User CAL</t>
  </si>
  <si>
    <t>SQL Server Enterprise ALng SA</t>
  </si>
  <si>
    <t>SQL Server Enterprise Core ALng SA 2L</t>
  </si>
  <si>
    <t>SQL Server Standard ALng SA</t>
  </si>
  <si>
    <t>SQL Server Standard Core ALng SA 2L</t>
  </si>
  <si>
    <t>Licenčni model</t>
  </si>
  <si>
    <t>Sub</t>
  </si>
  <si>
    <t>Subscription</t>
  </si>
  <si>
    <t>Naročniška licenca. Pravica do uporabe velja v času aktivne naročnine.</t>
  </si>
  <si>
    <t>AO Sub</t>
  </si>
  <si>
    <t>Add-on Subscription</t>
  </si>
  <si>
    <t>Dodatna naročniška postavka za razširitev osnovne licence ali zmogljivosti; praviloma zahteva ustrezen osnovni izdelek.</t>
  </si>
  <si>
    <t>Sub Add-on</t>
  </si>
  <si>
    <t>Subscription Add-on</t>
  </si>
  <si>
    <t>Dodatna naročniška licenca, ki dopolnjuje obstoječi osnovni paket ali storitev.</t>
  </si>
  <si>
    <t>SA</t>
  </si>
  <si>
    <t>Software Assurance</t>
  </si>
  <si>
    <t>Kritje za programsko opremo z določenimi pogodbenimi pravicami in ugodnostmi. Samostojni SA ni nova osnovna licenca.</t>
  </si>
  <si>
    <t>LSA / L&amp;SA</t>
  </si>
  <si>
    <t>License and Software Assurance</t>
  </si>
  <si>
    <t>FSA</t>
  </si>
  <si>
    <t>From Software Assurance</t>
  </si>
  <si>
    <t>Naročniška ponudba za upravičen prehod z ustrezne licence z aktivnim kritjem Software Assurance.</t>
  </si>
  <si>
    <t>FSA Renewal</t>
  </si>
  <si>
    <t>From SA Renewal</t>
  </si>
  <si>
    <t>Podaljšanje že obstoječe naročnine From SA; ne pomeni nakupa nove osnovne količine From SA.</t>
  </si>
  <si>
    <t>User Subscription License</t>
  </si>
  <si>
    <t>Uporabniška naročniška licenca, ki se dodeli posameznemu uporabniku.</t>
  </si>
  <si>
    <t>FUSL</t>
  </si>
  <si>
    <t>Full User Subscription License</t>
  </si>
  <si>
    <t>Polna uporabniška naročniška licenca. Gre za vrsto uporabniške naročnine, ne za oznako količine.</t>
  </si>
  <si>
    <t>Renewal</t>
  </si>
  <si>
    <t>Podaljšanje obstoječe licence, naročnine ali kritja pod pogoji aktualne pogodbe.</t>
  </si>
  <si>
    <t>Legacy</t>
  </si>
  <si>
    <t>Legacy offer</t>
  </si>
  <si>
    <t>Starejša oziroma prehodna ponudba ali SKU, ki je lahko namenjena obstoječim strankam.</t>
  </si>
  <si>
    <t>Licenčna metrika</t>
  </si>
  <si>
    <t>Na uporabnika</t>
  </si>
  <si>
    <t>Licenca se šteje oziroma dodeljuje na posameznega uporabnika. Uporabnik jo lahko uporablja z dovoljenih naprav v okviru pravic izdelka.</t>
  </si>
  <si>
    <t>Na napravo</t>
  </si>
  <si>
    <t>Licenca se dodeli določeni napravi, ne posameznemu uporabniku.</t>
  </si>
  <si>
    <t>Per App</t>
  </si>
  <si>
    <t>Na aplikacijo</t>
  </si>
  <si>
    <t>Licenčna metrika je vezana na posamezno aplikacijo oziroma spletno mesto in upravičene uporabnike.</t>
  </si>
  <si>
    <t>Licenca za dostop do ustrezne strežniške programske opreme ali storitve. Lahko je vezana na uporabnika ali napravo.</t>
  </si>
  <si>
    <t>User CAL / UCAL</t>
  </si>
  <si>
    <t>User Client Access License</t>
  </si>
  <si>
    <t>Dostopna licenca, dodeljena uporabniku; uporabnik lahko do licencirane strežniške storitve dostopa z dovoljenih naprav.</t>
  </si>
  <si>
    <t>Device CAL / DCAL</t>
  </si>
  <si>
    <t>Device Client Access License</t>
  </si>
  <si>
    <t>Dostopna licenca, dodeljena napravi; napravo lahko uporablja več uporabnikov.</t>
  </si>
  <si>
    <t>CML</t>
  </si>
  <si>
    <t>Client Management License</t>
  </si>
  <si>
    <t>Licenca za upravljanje odjemalske naprave oziroma odjemalskega okolja. Natančna metrika je odvisna od izdelka.</t>
  </si>
  <si>
    <t>OSE / Per OSE</t>
  </si>
  <si>
    <t>Operating System Environment</t>
  </si>
  <si>
    <t>Licenciranje na okolje operacijskega sistema; OSE je lahko fizično ali navidezno okolje z ločeno identiteto operacijskega sistema.</t>
  </si>
  <si>
    <t>Core</t>
  </si>
  <si>
    <t>Licenciranje po jedrih</t>
  </si>
  <si>
    <t>Količina licence se določa glede na število procesorskih jeder in minimalne zahteve posameznega izdelka.</t>
  </si>
  <si>
    <t>2L / 16L</t>
  </si>
  <si>
    <t>Paket 2 oziroma 16 licenc</t>
  </si>
  <si>
    <t>Pri postavkah z licenciranjem po jedrih označuje paket dveh oziroma šestnajstih jedrnih licenc.</t>
  </si>
  <si>
    <t>Ext Con / External Connector</t>
  </si>
  <si>
    <t>External Connector License</t>
  </si>
  <si>
    <t>Licenca, praviloma dodeljena strežniku, ki pod določenimi pogoji omogoča dostop zunanjim uporabnikom brez ločenih CAL za vsakega od njih.</t>
  </si>
  <si>
    <t>Virtual User</t>
  </si>
  <si>
    <t>Navidezni uporabnik oziroma račun vira</t>
  </si>
  <si>
    <t>Posebna licenca za neosebni račun vira, na primer račun telefonskega sistema ali konferenčnega vira.</t>
  </si>
  <si>
    <t>Unattended License</t>
  </si>
  <si>
    <t>Licenca za nenadzorovano uporabo</t>
  </si>
  <si>
    <t>Licenca za določene neinteraktivne oziroma avtomatizirane scenarije brez neposrednega dela uporabnika.</t>
  </si>
  <si>
    <t>(Messages)</t>
  </si>
  <si>
    <t>Zmogljivost po sporočilih</t>
  </si>
  <si>
    <t>Naročniška zmogljivost se meri v enotah sporočil, ne neposredno na uporabnika ali napravo.</t>
  </si>
  <si>
    <t>Extra Storage 1 GB</t>
  </si>
  <si>
    <t>Dodatna shramba po 1 GB</t>
  </si>
  <si>
    <t>Količinska postavka za dodaten prostor za shranjevanje; naročena količina predstavlja število dodatnih enot po 1 GB.</t>
  </si>
  <si>
    <t>Min 5 Licenses</t>
  </si>
  <si>
    <t>Najmanj 5 licenc</t>
  </si>
  <si>
    <t>Oznaka minimalne nakupne količine za zadevno postavko.</t>
  </si>
  <si>
    <t>Dodatna oznaka</t>
  </si>
  <si>
    <t>ALng</t>
  </si>
  <si>
    <t>All Languages</t>
  </si>
  <si>
    <t>Izdelek je v ceniku označen kot jezikovno neodvisen oziroma razpoložljiv za vse podprte jezike.</t>
  </si>
  <si>
    <t>OLS</t>
  </si>
  <si>
    <t>Online Services</t>
  </si>
  <si>
    <t>Oznaka za Microsoftove spletne storitve; v seznamu se uporablja pri postavki za aktivacijo spletne naročnine Windows.</t>
  </si>
  <si>
    <t>VDA</t>
  </si>
  <si>
    <t>Pravica dostopa do navideznega namizja Windows; konkretna postavka v seznamu je licencirana na napravo.</t>
  </si>
  <si>
    <t>Platform</t>
  </si>
  <si>
    <t>Platform offering</t>
  </si>
  <si>
    <t>Oznaka platformne ponudbe oziroma organizacijske standardizacije v okviru pogodbe EA. Natančen obseg in zaveze določa pogodba.</t>
  </si>
  <si>
    <t>with Services</t>
  </si>
  <si>
    <t>Z vključenimi storitvami</t>
  </si>
  <si>
    <t>Oznaka, da postavka CAL vključuje pripadajoče storitvene komponente; natančen obseg je odvisen od SKU-ja in Product Terms.</t>
  </si>
  <si>
    <t>Existing Customer</t>
  </si>
  <si>
    <t>Ponudba za obstoječe stranke</t>
  </si>
  <si>
    <t>Prehodna oziroma posebna ponudba, namenjena obstoječim upravičenim strankam.</t>
  </si>
  <si>
    <t>SU</t>
  </si>
  <si>
    <t>Step-up</t>
  </si>
  <si>
    <t>Licenca oziroma naročniška postavka za prehod z upravičenega nižjega paketa ali izdaje na višji paket. Zahteva ustrezno osnovno licenco.</t>
  </si>
  <si>
    <t>FLW</t>
  </si>
  <si>
    <t>Frontline Worker</t>
  </si>
  <si>
    <t>Oznaka ponudbe za operativne zaposlene oziroma zaposlene v neposrednem stiku s strankami. Natančna upravičenost in funkcionalnosti so odvisne od izdelka.</t>
  </si>
  <si>
    <t>w/o</t>
  </si>
  <si>
    <t>Without</t>
  </si>
  <si>
    <t>Pomeni »brez« navedene komponente ali izdelka.</t>
  </si>
  <si>
    <t>Če ima organizacija že aktivno pogodbo EA in obstoječe trajne licence, za katere je Software Assurance še vedno veljaven, za podaljšanje izberite Software Assurance – SA</t>
  </si>
  <si>
    <t>Obstoječe trajne licence - SA in LSA</t>
  </si>
  <si>
    <r>
      <t xml:space="preserve">Možnost </t>
    </r>
    <r>
      <rPr>
        <b/>
        <sz val="11"/>
        <color theme="1"/>
        <rFont val="Aptos Narrow"/>
        <family val="2"/>
        <charset val="238"/>
        <scheme val="minor"/>
      </rPr>
      <t>License and Software Assurance – L&amp;SA oziroma LSA</t>
    </r>
    <r>
      <rPr>
        <sz val="11"/>
        <color theme="1"/>
        <rFont val="Aptos Narrow"/>
        <family val="2"/>
        <charset val="238"/>
        <scheme val="minor"/>
      </rPr>
      <t>, ki je vključevala novo licenco in Software Assurance, se ne uporablja več.</t>
    </r>
  </si>
  <si>
    <r>
      <t xml:space="preserve">Nekdanje SKU-številke L&amp;SA so bile v aktualnem seznamu pretvorjene v postavke </t>
    </r>
    <r>
      <rPr>
        <b/>
        <sz val="11"/>
        <color theme="1"/>
        <rFont val="Aptos Narrow"/>
        <family val="2"/>
        <charset val="238"/>
        <scheme val="minor"/>
      </rPr>
      <t>Software Assurance – SA</t>
    </r>
    <r>
      <rPr>
        <sz val="11"/>
        <color theme="1"/>
        <rFont val="Aptos Narrow"/>
        <family val="2"/>
        <charset val="238"/>
        <scheme val="minor"/>
      </rPr>
      <t>. Zato pri izpolnjevanju tabele izberite ustrezno postavko SA.</t>
    </r>
  </si>
  <si>
    <t>Microsoft 365, Office 365 in druge spletne storitve</t>
  </si>
  <si>
    <r>
      <t xml:space="preserve">Za Microsoft 365, Office 365 in druge storitve v oblaku izberite ustrezno </t>
    </r>
    <r>
      <rPr>
        <b/>
        <sz val="11"/>
        <color theme="1"/>
        <rFont val="Aptos Narrow"/>
        <family val="2"/>
        <charset val="238"/>
        <scheme val="minor"/>
      </rPr>
      <t>naročniško licenco</t>
    </r>
    <r>
      <rPr>
        <sz val="11"/>
        <color theme="1"/>
        <rFont val="Aptos Narrow"/>
        <family val="2"/>
        <charset val="238"/>
        <scheme val="minor"/>
      </rPr>
      <t>.</t>
    </r>
  </si>
  <si>
    <t>Pri naročniških licencah ne izbirajte ločenega Software Assurance – SA, ker so pravice do uporabe in posodobitev vključene že v veljavno naročnino.</t>
  </si>
  <si>
    <t>Enterprise Products</t>
  </si>
  <si>
    <r>
      <t xml:space="preserve">Če je izdelek v pogodbi opredeljen kot </t>
    </r>
    <r>
      <rPr>
        <b/>
        <sz val="11"/>
        <color theme="1"/>
        <rFont val="Aptos Narrow"/>
        <family val="2"/>
        <charset val="238"/>
        <scheme val="minor"/>
      </rPr>
      <t>Enterprise Product</t>
    </r>
    <r>
      <rPr>
        <sz val="11"/>
        <color theme="1"/>
        <rFont val="Aptos Narrow"/>
        <family val="2"/>
        <charset val="238"/>
        <scheme val="minor"/>
      </rPr>
      <t>, je treba z njim licencirati vse kvalificirane uporabnike oziroma vse kvalificirane naprave, ki so vključeni v pristop organizacije k pogodbi.</t>
    </r>
  </si>
  <si>
    <t>Ni dovoljeno, da bi organizacija licencirala samo del teh uporabnikov ali naprav, razen kadar aktualna pogodba izrecno dovoljuje kombiniranje različnih paketov ali načinov licenciranja.</t>
  </si>
  <si>
    <t>STEP-UP – prehod na višji paket</t>
  </si>
  <si>
    <t>STEP-UP lahko izberete samo, kadar:</t>
  </si>
  <si>
    <t>- Že imate ustrezno osnovno licenco</t>
  </si>
  <si>
    <t>- Software Assurance oziroma osnovna naročnina je še veljavna</t>
  </si>
  <si>
    <t>- Prehod med izbrano osnovno in višjo licenco je dovoljen</t>
  </si>
  <si>
    <r>
      <t xml:space="preserve">Licenca </t>
    </r>
    <r>
      <rPr>
        <b/>
        <sz val="11"/>
        <color theme="1"/>
        <rFont val="Aptos Narrow"/>
        <family val="2"/>
        <charset val="238"/>
        <scheme val="minor"/>
      </rPr>
      <t>STEP-UP</t>
    </r>
    <r>
      <rPr>
        <sz val="11"/>
        <color theme="1"/>
        <rFont val="Aptos Narrow"/>
        <family val="2"/>
        <charset val="238"/>
        <scheme val="minor"/>
      </rPr>
      <t xml:space="preserve"> je namenjena prehodu z nižje licence ali paketa na višjo različico. STEP-UP ni samostojna licenca in ga ni mogoče naročiti brez ustrezne osnovne licence.</t>
    </r>
  </si>
  <si>
    <t>Trajna licenca skupaj s kritjem Software Assurance. Oznaka se ne uporablja več.</t>
  </si>
  <si>
    <t>Platforma 1: Desktop Microsoft 365</t>
  </si>
  <si>
    <t>Točka 1.</t>
  </si>
  <si>
    <t>Točka 2.</t>
  </si>
  <si>
    <t xml:space="preserve">Vsota </t>
  </si>
  <si>
    <t>MRP letna cena brez DDV</t>
  </si>
  <si>
    <t>MRP letna cena z DDV</t>
  </si>
  <si>
    <t>AAD-33177</t>
  </si>
  <si>
    <t>Desktop Microsoft 365 E3</t>
  </si>
  <si>
    <t>Desktop Microsoft 365 E5</t>
  </si>
  <si>
    <t>M365 E5 Unified FSA Renewal Sub Per User</t>
  </si>
  <si>
    <t>Microsoft 365 E3</t>
  </si>
  <si>
    <t>Microsoft 365 E5</t>
  </si>
  <si>
    <t>Microsoft 365 E7</t>
  </si>
  <si>
    <t>EP2-79439</t>
  </si>
  <si>
    <t>M365 E7 FUSL</t>
  </si>
  <si>
    <t>1.2.</t>
  </si>
  <si>
    <t>1.3.</t>
  </si>
  <si>
    <t>1.1.</t>
  </si>
  <si>
    <t>Platforma 2: Desktop Professional z Office Pro Plus</t>
  </si>
  <si>
    <t>269-12445</t>
  </si>
  <si>
    <t>Office Professional Plus ALng LSA Platform</t>
  </si>
  <si>
    <t>KV3-00356</t>
  </si>
  <si>
    <t>Win Enterprise Device ALng Upgrade SA Platform</t>
  </si>
  <si>
    <t>W06-01063</t>
  </si>
  <si>
    <t>Core CAL ALng LSA Platform DCAL</t>
  </si>
  <si>
    <t>W06-01066</t>
  </si>
  <si>
    <t>Core CAL ALng LSA Platform UCAL</t>
  </si>
  <si>
    <t>Platforma 3: Desktop Professional z Microsoft 365 Apps (prej Office 365 Pro Plus)</t>
  </si>
  <si>
    <t>M365 Apps Enterprise FSA Sub Per User</t>
  </si>
  <si>
    <t>Win E3 FSA ALng Sub Platform Per User</t>
  </si>
  <si>
    <t>O365 E3 FSA Sub Per User</t>
  </si>
  <si>
    <t>CCAL Bridge O365 FSA Sub Platform Per User</t>
  </si>
  <si>
    <t>Platforma 4: Desktop Professional z Office 365 E3 paketom</t>
  </si>
  <si>
    <t>Platforma po meri*</t>
  </si>
  <si>
    <t>O365 E1 FSA Sub Per User</t>
  </si>
  <si>
    <t>Win E3 FSA ALng Sub Per User</t>
  </si>
  <si>
    <t>CORE CAL / Enterprise CAL / EMS</t>
  </si>
  <si>
    <t>* Platformo oblikujete po meri. Vključiti je potrebno vse delovne postaje oz. uporabnike za posamezno skupino izdelkov (Office, Windows,CAL). Možno je kombinirati med izdelki s "podaljšanjem garancije" in izdelki "nakup z garancijo"</t>
  </si>
  <si>
    <t>Copilot</t>
  </si>
  <si>
    <t>Virtualizacija Desktop</t>
  </si>
  <si>
    <t>269-05623</t>
  </si>
  <si>
    <t>Office Professional Plus ALng LSA</t>
  </si>
  <si>
    <t>O365 E1 Sub Per User</t>
  </si>
  <si>
    <t>KV3-00381</t>
  </si>
  <si>
    <t>Win Enterprise Device ALng Upgrade SA</t>
  </si>
  <si>
    <t>W06-00445</t>
  </si>
  <si>
    <t>Core CAL ALng LSA UCAL</t>
  </si>
  <si>
    <t>W06-00022</t>
  </si>
  <si>
    <t>Core CAL ALng LSA DCAL</t>
  </si>
  <si>
    <t>VDA - virtualizacija delovnih postaj</t>
  </si>
  <si>
    <t>Dodatni izdelki - nakup garancije</t>
  </si>
  <si>
    <t>AAA-51069</t>
  </si>
  <si>
    <t>Win OLS Activation User Alng Sub Add-on E3</t>
  </si>
  <si>
    <t>Biztalk Svr Std ALng SA 2 Lic Core Lic</t>
  </si>
  <si>
    <t>Biztalk Svr Ent ALng SA 2 Lic Core Lic</t>
  </si>
  <si>
    <t>Dodatni izdelki - nova licenca z garancijo</t>
  </si>
  <si>
    <t>076-01776</t>
  </si>
  <si>
    <t>Project Standard ALng LSA</t>
  </si>
  <si>
    <t>125-00110</t>
  </si>
  <si>
    <t>Azure DevOps Server ALng LSA</t>
  </si>
  <si>
    <t>126-00169</t>
  </si>
  <si>
    <t>Azure DevOps Server CAL ALng LSA User CAL</t>
  </si>
  <si>
    <t>228-04437</t>
  </si>
  <si>
    <t>SQL Server Standard ALng LSA</t>
  </si>
  <si>
    <t>312-02177</t>
  </si>
  <si>
    <t>Exchange Server Standard ALng LSA</t>
  </si>
  <si>
    <t>359-00765</t>
  </si>
  <si>
    <t>SQL CAL ALng LSA Device CAL</t>
  </si>
  <si>
    <t>359-00960</t>
  </si>
  <si>
    <t>SQL CAL ALng LSA User CAL</t>
  </si>
  <si>
    <t>395-02412</t>
  </si>
  <si>
    <t>Exchange Server Ent ALng LSA</t>
  </si>
  <si>
    <t>3ND-00524</t>
  </si>
  <si>
    <t>System Center Service Manager ALng LSA Per OSE</t>
  </si>
  <si>
    <t>3VU-00043</t>
  </si>
  <si>
    <t>MSDN Platforms ALng LSA</t>
  </si>
  <si>
    <t>6VC-01251</t>
  </si>
  <si>
    <t>Win Remote Desktop Services CAL ALng LSA DCAL</t>
  </si>
  <si>
    <t>6VC-01252</t>
  </si>
  <si>
    <t>Win Remote Desktop Services CAL ALng LSA UCAL</t>
  </si>
  <si>
    <t>6XC-00298</t>
  </si>
  <si>
    <t>Win Remote Desktop Services Ext Con ALng LSA</t>
  </si>
  <si>
    <t>77D-00110</t>
  </si>
  <si>
    <t>Visual Studio Pro MSDN ALng LSA</t>
  </si>
  <si>
    <t>7JQ-00341</t>
  </si>
  <si>
    <t>SQL Server Enterprise Core ALng LSA 2L</t>
  </si>
  <si>
    <t>7NQ-00302</t>
  </si>
  <si>
    <t>SQL Server Standard Core ALng LSA 2L</t>
  </si>
  <si>
    <t>9EA-00039</t>
  </si>
  <si>
    <t>Win Server DC Core ALng LSA 2L</t>
  </si>
  <si>
    <t>9EA-00271</t>
  </si>
  <si>
    <t>Win Server DC Core ALng LSA 16L</t>
  </si>
  <si>
    <t>9EM-00265</t>
  </si>
  <si>
    <t>Win Server Standard Core ALng LSA 16L</t>
  </si>
  <si>
    <t>9EM-00562</t>
  </si>
  <si>
    <t>Win Server Standard Core ALng LSA 2L</t>
  </si>
  <si>
    <t>9EN-00193</t>
  </si>
  <si>
    <t>System Center Standard Core ALng LSA 16L</t>
  </si>
  <si>
    <t>9EN-00494</t>
  </si>
  <si>
    <t>System Center Standard Core ALng LSA 2L</t>
  </si>
  <si>
    <t>9EP-00037</t>
  </si>
  <si>
    <t>System Center DC Core ALng LSA 2L</t>
  </si>
  <si>
    <t>9EP-00201</t>
  </si>
  <si>
    <t>System Center DC Core ALng LSA 16L</t>
  </si>
  <si>
    <t>9GA-00006</t>
  </si>
  <si>
    <t>CIS Suite Standard Core ALng LSA 2L</t>
  </si>
  <si>
    <t>9GA-00308</t>
  </si>
  <si>
    <t>CIS Suite Standard Core ALng LSA 16L</t>
  </si>
  <si>
    <t>9GS-00128</t>
  </si>
  <si>
    <t>CIS Suite Datacenter Core ALng LSA 16L</t>
  </si>
  <si>
    <t>9GS-00495</t>
  </si>
  <si>
    <t>CIS Suite Datacenter Core ALng LSA 2L</t>
  </si>
  <si>
    <t>D75-01979</t>
  </si>
  <si>
    <t>Biztalk Svr Std ALng LSA 2 Lic Core Lic</t>
  </si>
  <si>
    <t>D86-01175</t>
  </si>
  <si>
    <t>Visio Standard ALng LSA</t>
  </si>
  <si>
    <t>D87-01057</t>
  </si>
  <si>
    <t>Visio Professional ALng LSA</t>
  </si>
  <si>
    <t>F52-02144</t>
  </si>
  <si>
    <t>Biztalk Svr Ent ALng LSA 2 Lic Core Lic</t>
  </si>
  <si>
    <t>H04-00232</t>
  </si>
  <si>
    <t>SharePoint Server ALng LSA</t>
  </si>
  <si>
    <t>H21-00595</t>
  </si>
  <si>
    <t>Project Server CAL ALng LSA User CAL</t>
  </si>
  <si>
    <t>H22-00479</t>
  </si>
  <si>
    <t>Project Server ALng LSA</t>
  </si>
  <si>
    <t>MX3-00115</t>
  </si>
  <si>
    <t>Visual Studio Ent MSDN ALng LSA</t>
  </si>
  <si>
    <t>NH3-00119</t>
  </si>
  <si>
    <t>Advanced Threat Analytics CML ALng LSA Per OSE</t>
  </si>
  <si>
    <t>NK7-00065</t>
  </si>
  <si>
    <t>Identity Manager CAL ALng LSA User CAL</t>
  </si>
  <si>
    <t>PGI-00267</t>
  </si>
  <si>
    <t>Exchange Ent CAL ALng LSA Device CAL with Services</t>
  </si>
  <si>
    <t>PGI-00268</t>
  </si>
  <si>
    <t>Exchange Ent CAL ALng LSA User CAL with Services</t>
  </si>
  <si>
    <t>R39-00374</t>
  </si>
  <si>
    <t>Win Server External Connector ALng LSA</t>
  </si>
  <si>
    <t>T98-00796</t>
  </si>
  <si>
    <t>Win Rights Management Svc CAL WinNT ALng LSA DCAL</t>
  </si>
  <si>
    <t>Najem dodatnih licenc</t>
  </si>
  <si>
    <t>Točka 3.</t>
  </si>
  <si>
    <t>Azure Active Directory Premium P1 Sub Per User</t>
  </si>
  <si>
    <t>Project P3 Sub Per User</t>
  </si>
  <si>
    <t>Project P3 FSA Sub Per User</t>
  </si>
  <si>
    <t>Visio P2 FSA Sub Per User</t>
  </si>
  <si>
    <t>Power Apps Per App Sub 1 App or Portal</t>
  </si>
  <si>
    <t>M365 E5 Security Sub Per User</t>
  </si>
  <si>
    <t>M365 E5 Compliance Sub Per User</t>
  </si>
  <si>
    <t>PowerAppsPlan ShrdSvr ALNG SubsVL MVL PerUsr</t>
  </si>
  <si>
    <t>Azure Active Directory Premium P2 Sub Per User</t>
  </si>
  <si>
    <t>M365 E5 Unified FSA Sub Per User</t>
  </si>
  <si>
    <t>8RU-00005</t>
  </si>
  <si>
    <t>M365 F5 Security + Compliance Sub Add-on</t>
  </si>
  <si>
    <t>M365 F5 Security Sub Add-on</t>
  </si>
  <si>
    <t>Project P1 Sub Per User</t>
  </si>
  <si>
    <t>Skupaj "nova pogodba EA" brez DDV (točka 2.)</t>
  </si>
  <si>
    <t>Skupaj "nova pogodba EA" z DDV (Točka 2.)</t>
  </si>
  <si>
    <t>Skupaj "podaljšanje EA pogodbe" + "najem dodatnih licenc" brez DDV (Točki 1.+3.)</t>
  </si>
  <si>
    <t>Skupaj "podaljšanje EA pogodbe" + "najem dodatnih licenc" z DDV (Točki 1.+3.)</t>
  </si>
  <si>
    <t>Rekapitulacija ponudbe EA (Točke 1.+2.+3.)</t>
  </si>
  <si>
    <t>Skupna vrednost celotne ponudbe brez DDV (podaljšanje EA + nova pogodba EA)</t>
  </si>
  <si>
    <t>Skupna vrednost celotne ponudbe z DDV (podaljšanje EA + nova pogodba EA)</t>
  </si>
  <si>
    <t>najnižje cene licenciranja Microsoft programske opreme</t>
  </si>
  <si>
    <t>ugodni "ad hoc" nakupi</t>
  </si>
  <si>
    <t>letno obročno odplačevanje</t>
  </si>
  <si>
    <t>enkratno plačilo</t>
  </si>
  <si>
    <t>fiksne cene za čas trajanja pogodbe (le-te se ne spreminjano za čas veljavnosti pogodbe)</t>
  </si>
  <si>
    <t>cene niso fiksne in se spreminjajo nekajkrat letno</t>
  </si>
  <si>
    <t>Garancija (Software Assurance) je neodtuljivi del programa</t>
  </si>
  <si>
    <t>možnost nakupa posamičnih licenc brez ali z garancijo (Software Assurance) ter vseh vrst najemnih licenc</t>
  </si>
  <si>
    <t>licencirana mora biti celotna ogranizacija</t>
  </si>
  <si>
    <t>kupuje se licence po potrebi  (ni potrebe po licenciranju celotne organizacije)</t>
  </si>
  <si>
    <t>ni moč kupiti licenc z manj funkcionalnosti (npr. Office Standard verzije)</t>
  </si>
  <si>
    <t>nakup programske opreme nižjega nivoja – z manj funkcionalnosti (npr. namesto Office Pro Plus verzije, lahko kupimo Office Standard verzijo)</t>
  </si>
  <si>
    <t>možna nadgradnja programske opreme (STEP UP - iz Windows server Standard na Datacenter verzije)</t>
  </si>
  <si>
    <t>možnost prehoda s kupljeno programsko opremo v EA pod pogojem, da je kupljena programska oprema (L&amp;SA), ki se ponuja po ceniku EA</t>
  </si>
  <si>
    <t xml:space="preserve">povečanje števila licenc se napove vsaj 1xletno - ob obletnici, lahko pa tudfi kadar koli med letom </t>
  </si>
  <si>
    <t>možnost nakupa licenc po potrebi, brez predhodnih obvez o količini nakupa</t>
  </si>
  <si>
    <t xml:space="preserve">licence po najemnem modelu se naročijo ob dejansko nastali potrebi </t>
  </si>
  <si>
    <t>Želim izvedeti več o licencah in oznakah</t>
  </si>
  <si>
    <t>Tipi licenc in oznake</t>
  </si>
  <si>
    <t>8Y8-00001</t>
  </si>
  <si>
    <t>Teams Enterprise EEA Sub Per User</t>
  </si>
  <si>
    <t>1.08.2026</t>
  </si>
  <si>
    <t>Nazivna skupina</t>
  </si>
  <si>
    <t>Licenciranje</t>
  </si>
  <si>
    <t>Tip licence</t>
  </si>
  <si>
    <t>Obračunska enota</t>
  </si>
  <si>
    <t>Trajanje nakupa</t>
  </si>
  <si>
    <t>AAA-13847</t>
  </si>
  <si>
    <t>AAA-13848</t>
  </si>
  <si>
    <t>AAA-13854</t>
  </si>
  <si>
    <t>AAA-13862</t>
  </si>
  <si>
    <t>AAA-15151</t>
  </si>
  <si>
    <t>AAA-15166</t>
  </si>
  <si>
    <t>AAA-15167</t>
  </si>
  <si>
    <t>AAA-15169</t>
  </si>
  <si>
    <t>AAA-16088</t>
  </si>
  <si>
    <t>AAA-16089</t>
  </si>
  <si>
    <t>AAA-16094</t>
  </si>
  <si>
    <t>AAA-16097</t>
  </si>
  <si>
    <t>AAA-16446</t>
  </si>
  <si>
    <t>AAA-17606</t>
  </si>
  <si>
    <t>AAA-17612</t>
  </si>
  <si>
    <t>AAA-17633</t>
  </si>
  <si>
    <t>AAA-18151</t>
  </si>
  <si>
    <t>AAA-18152</t>
  </si>
  <si>
    <t>AAA-18693</t>
  </si>
  <si>
    <t>AAA-25799</t>
  </si>
  <si>
    <t>AAA-28242</t>
  </si>
  <si>
    <t>AAA-30386</t>
  </si>
  <si>
    <t>AAA-30473</t>
  </si>
  <si>
    <t>AAA-92372</t>
  </si>
  <si>
    <t>AAA-92408</t>
  </si>
  <si>
    <t>AAD-33034</t>
  </si>
  <si>
    <t>AAD-33068</t>
  </si>
  <si>
    <t>AAD-34690</t>
  </si>
  <si>
    <t>AAD-41526</t>
  </si>
  <si>
    <t>AAD-41527</t>
  </si>
  <si>
    <t>AAD-92157</t>
  </si>
  <si>
    <t>AAD-92158</t>
  </si>
  <si>
    <t>AAD-92159</t>
  </si>
  <si>
    <t>AAD-92160</t>
  </si>
  <si>
    <t>AAD-92165</t>
  </si>
  <si>
    <t>AAD-92166</t>
  </si>
  <si>
    <t>AAD-92167</t>
  </si>
  <si>
    <t>AAD-92168</t>
  </si>
  <si>
    <t>AAD-92173</t>
  </si>
  <si>
    <t>AAD-92174</t>
  </si>
  <si>
    <t>AAD-92175</t>
  </si>
  <si>
    <t>AAD-92176</t>
  </si>
  <si>
    <t>AAD-92178</t>
  </si>
  <si>
    <t>AAD-92180</t>
  </si>
  <si>
    <t>AAD-92182</t>
  </si>
  <si>
    <t>AAD-92183</t>
  </si>
  <si>
    <t>AAD-92185</t>
  </si>
  <si>
    <t>AAD-92188</t>
  </si>
  <si>
    <t>AAD-92191</t>
  </si>
  <si>
    <t>AAD-92200</t>
  </si>
  <si>
    <t>AAD-95116</t>
  </si>
  <si>
    <t>AAF-23241</t>
  </si>
  <si>
    <t>AAF-23242</t>
  </si>
  <si>
    <t>AAF-23243</t>
  </si>
  <si>
    <t>AAF-23244</t>
  </si>
  <si>
    <t>AAF-23249</t>
  </si>
  <si>
    <t>AAF-23253</t>
  </si>
  <si>
    <t>AAF-28769</t>
  </si>
  <si>
    <t>AAF-28770</t>
  </si>
  <si>
    <t>AAF-28771</t>
  </si>
  <si>
    <t>AAF-33710</t>
  </si>
  <si>
    <t>AAF-33712</t>
  </si>
  <si>
    <t>AAF-33714</t>
  </si>
  <si>
    <t>AAF-33716</t>
  </si>
  <si>
    <t>AAH-52834</t>
  </si>
  <si>
    <t>AAJ-34402</t>
  </si>
  <si>
    <t>AAJ-34403</t>
  </si>
  <si>
    <t>AAJ-34404</t>
  </si>
  <si>
    <t>AAL-38596</t>
  </si>
  <si>
    <t>AAL-38597</t>
  </si>
  <si>
    <t>AAL-38598</t>
  </si>
  <si>
    <t>AAL-38599</t>
  </si>
  <si>
    <t>AAL-38600</t>
  </si>
  <si>
    <t>AAL-38601</t>
  </si>
  <si>
    <t>AAL-38602</t>
  </si>
  <si>
    <t>AAL-38603</t>
  </si>
  <si>
    <t>AAL-38604</t>
  </si>
  <si>
    <t>AAL-48183</t>
  </si>
  <si>
    <t>AAL-48192</t>
  </si>
  <si>
    <t>AAL-48201</t>
  </si>
  <si>
    <t>AAL-48210</t>
  </si>
  <si>
    <t>AAL-48225</t>
  </si>
  <si>
    <t>AAL-48234</t>
  </si>
  <si>
    <t>AAL-48243</t>
  </si>
  <si>
    <t>AAL-48261</t>
  </si>
  <si>
    <t>AAL-48267</t>
  </si>
  <si>
    <t>AAL-48273</t>
  </si>
  <si>
    <t>AAL-48282</t>
  </si>
  <si>
    <t>AAL-48288</t>
  </si>
  <si>
    <t>AAP-23095</t>
  </si>
  <si>
    <t>AAP-26132</t>
  </si>
  <si>
    <t>AAP-64549</t>
  </si>
  <si>
    <t>AAQ-17998</t>
  </si>
  <si>
    <t>AAQ-18005</t>
  </si>
  <si>
    <t>AAR-37372</t>
  </si>
  <si>
    <t>AAR-37374</t>
  </si>
  <si>
    <t>AAR-88475</t>
  </si>
  <si>
    <t>AAR-88476</t>
  </si>
  <si>
    <t>AAR-88477</t>
  </si>
  <si>
    <t>AAR-88478</t>
  </si>
  <si>
    <t>AAR-88479</t>
  </si>
  <si>
    <t>AAS-87240</t>
  </si>
  <si>
    <t>AAS-87244</t>
  </si>
  <si>
    <t>AAU-37705</t>
  </si>
  <si>
    <t>AAU-37707</t>
  </si>
  <si>
    <t>AAU-37709</t>
  </si>
  <si>
    <t>AAU-37711</t>
  </si>
  <si>
    <t>AAU-37713</t>
  </si>
  <si>
    <t>AAU-37715</t>
  </si>
  <si>
    <t>AAU-37717</t>
  </si>
  <si>
    <t>AAU-37721</t>
  </si>
  <si>
    <t>AAU-37723</t>
  </si>
  <si>
    <t>AAU-37727</t>
  </si>
  <si>
    <t>AAU-37729</t>
  </si>
  <si>
    <t>AAU-37731</t>
  </si>
  <si>
    <t>AAU-37735</t>
  </si>
  <si>
    <t>AAU-55923</t>
  </si>
  <si>
    <t>AAU-55924</t>
  </si>
  <si>
    <t>AAU-55925</t>
  </si>
  <si>
    <t>AAU-55926</t>
  </si>
  <si>
    <t>AAU-55927</t>
  </si>
  <si>
    <t>AAU-55928</t>
  </si>
  <si>
    <t>AAU-55929</t>
  </si>
  <si>
    <t>AAU-55932</t>
  </si>
  <si>
    <t>AAU-55934</t>
  </si>
  <si>
    <t>AAU-55935</t>
  </si>
  <si>
    <t>AAU-55936</t>
  </si>
  <si>
    <t>AAU-55937</t>
  </si>
  <si>
    <t>AAU-55938</t>
  </si>
  <si>
    <t>AAU-55939</t>
  </si>
  <si>
    <t>AAU-55940</t>
  </si>
  <si>
    <t>AAU-55942</t>
  </si>
  <si>
    <t>AAU-55943</t>
  </si>
  <si>
    <t>AAU-55944</t>
  </si>
  <si>
    <t>AAU-55947</t>
  </si>
  <si>
    <t>AAU-55949</t>
  </si>
  <si>
    <t>AAU-55951</t>
  </si>
  <si>
    <t>AAU-55953</t>
  </si>
  <si>
    <t>AAU-55967</t>
  </si>
  <si>
    <t>AAU-55972</t>
  </si>
  <si>
    <t>AAU-55974</t>
  </si>
  <si>
    <t>AAU-55996</t>
  </si>
  <si>
    <t>AAU-55999</t>
  </si>
  <si>
    <t>AAU-56001</t>
  </si>
  <si>
    <t>AAU-56003</t>
  </si>
  <si>
    <t>AAU-56012</t>
  </si>
  <si>
    <t>AAU-56014</t>
  </si>
  <si>
    <t>AAU-56526</t>
  </si>
  <si>
    <t>AAV-01845</t>
  </si>
  <si>
    <t>AAV-01848</t>
  </si>
  <si>
    <t>AAV-01849</t>
  </si>
  <si>
    <t>AAV-01850</t>
  </si>
  <si>
    <t>AAV-01851</t>
  </si>
  <si>
    <t>AAV-01852</t>
  </si>
  <si>
    <t>CCAL Client Access License LSA Device</t>
  </si>
  <si>
    <t>CCAL Client Access License LSA User</t>
  </si>
  <si>
    <t>CCAL Client Access License SA Device</t>
  </si>
  <si>
    <t>CCAL Client Access License SA User</t>
  </si>
  <si>
    <t>Office 365 EFStr Gb</t>
  </si>
  <si>
    <t>Built-in Security AO On-Premise Mailbox</t>
  </si>
  <si>
    <t>Project Online Essentials</t>
  </si>
  <si>
    <t>Bing Maps Known User 5K</t>
  </si>
  <si>
    <t>Bing Maps Light Known User 5K</t>
  </si>
  <si>
    <t>Entra ID P1 Per User</t>
  </si>
  <si>
    <t>Advanced Threat Analytics CML SA OSE</t>
  </si>
  <si>
    <t>Advanced Threat Analytics CML SA</t>
  </si>
  <si>
    <t>Advanced Threat Analytics CML LSA OSE</t>
  </si>
  <si>
    <t>Advanced Threat Analytics CML LSA</t>
  </si>
  <si>
    <t>Win 10 ELTSC Dev UpLic</t>
  </si>
  <si>
    <t>Bing Maps Light Known User 500</t>
  </si>
  <si>
    <t>Visio PL2VP Addon</t>
  </si>
  <si>
    <t>Visio PL2VS Addon</t>
  </si>
  <si>
    <t>Defender Cloud Apps Per User</t>
  </si>
  <si>
    <t>BizTalkSvr Ent Core 2 fm BTSvrStd LSA</t>
  </si>
  <si>
    <t>BizTalkSvr Ent Core 2 fmBTSvrBrch LSA</t>
  </si>
  <si>
    <t>VisStudio PMSDN User fm VS EMSDN LSA</t>
  </si>
  <si>
    <t>VisStudio TMSDN User fm VS EMSDN LSA</t>
  </si>
  <si>
    <t>BizTalkSvr Std Core 2 fmBTSvrBrch LSA</t>
  </si>
  <si>
    <t>Office Pro+ Dev fm Off Std LSA</t>
  </si>
  <si>
    <t>VisStudio EMSDN User fm VS TMSDN LSA</t>
  </si>
  <si>
    <t>VisStudio EMSDN User fm VS PMSDN LSA</t>
  </si>
  <si>
    <t>ECAL Dev fm CrCAL LSA</t>
  </si>
  <si>
    <t>ECAL User fm CrCAL LSA</t>
  </si>
  <si>
    <t>Visio Pro Dev fm VisioStd LSA</t>
  </si>
  <si>
    <t>Exchng Svr Ent Svr fm ESvr Std LSA</t>
  </si>
  <si>
    <t>SQL Server Ent Core 2 fm SQLSvStd LSA</t>
  </si>
  <si>
    <t>Project Pro from Project Standard Dev</t>
  </si>
  <si>
    <t>OneDrive busP2 User fm ODr busP1</t>
  </si>
  <si>
    <t>ExchOnline Plan1 User fm ExOnl Kiosk</t>
  </si>
  <si>
    <t>ExchOnline Plan2 User fm ExOnl Kiosk</t>
  </si>
  <si>
    <t>ExchOnline Plan2 User fm ExOnl Plan1</t>
  </si>
  <si>
    <t>SharePoint Plan2 User fm ShrPt Plan1</t>
  </si>
  <si>
    <t>Planner &amp; Project P3 CAO Project User CA</t>
  </si>
  <si>
    <t>Project Online Essentials CAO PCD</t>
  </si>
  <si>
    <t>Planner &amp; Project P3 CAO Project Standar</t>
  </si>
  <si>
    <t>Planner &amp; Project P5 CAO Project User CA</t>
  </si>
  <si>
    <t>Planner &amp; Project P5 CAO Project Pro</t>
  </si>
  <si>
    <t>Planner &amp; Project P5</t>
  </si>
  <si>
    <t>Planner &amp; Project P3 CAO Device Project</t>
  </si>
  <si>
    <t>Planner &amp; Project P3 CAO Project Pro</t>
  </si>
  <si>
    <t>Planner &amp; Project P3</t>
  </si>
  <si>
    <t>Entra ID P2 Per User</t>
  </si>
  <si>
    <t>Entra ID P2 from Entra ID P1</t>
  </si>
  <si>
    <t>EntMblScrt E5 User fm EntMS E3</t>
  </si>
  <si>
    <t>Win Server Datcr Core 2 fm WinSvStd LSA</t>
  </si>
  <si>
    <t>CoreInfSvr Datcr Core 2 fm CrISvStd LSA</t>
  </si>
  <si>
    <t>Win Server Datcr Core 16 fm WinSvStd LSA</t>
  </si>
  <si>
    <t>CoreInfSvr Datcr Core 16 fm CrISvStd LSA</t>
  </si>
  <si>
    <t>Dyn365 CSPro User fm Dy365 TmMbr</t>
  </si>
  <si>
    <t>Dyn365 SEnt User fm Dy365 TmMbr</t>
  </si>
  <si>
    <t>Dyn365 SEnt User fm Dy365 SPro</t>
  </si>
  <si>
    <t>Defender Suite Per User</t>
  </si>
  <si>
    <t>Defender Suite from EMS E5 Per User</t>
  </si>
  <si>
    <t>Purview Suite Per User</t>
  </si>
  <si>
    <t>Purview Suite From AIPP P2 Per User</t>
  </si>
  <si>
    <t>Defender Ste User fm DefenderO365P1</t>
  </si>
  <si>
    <t>Purview Suite User fm O365 Ad Comp</t>
  </si>
  <si>
    <t>Defender Suite Fm Win E5 Fm E3 User</t>
  </si>
  <si>
    <t>Dataverse DB Capacity Gb AO</t>
  </si>
  <si>
    <t>Dataverse File Capacity Gb AO</t>
  </si>
  <si>
    <t>Dataverse Log Capacity Gb AO</t>
  </si>
  <si>
    <t>Power Apps Premium Per User</t>
  </si>
  <si>
    <t>Dyn365E SCM User fm Dy365 UOAct</t>
  </si>
  <si>
    <t>Dyn365E SCM User fm Dy365 TmMb</t>
  </si>
  <si>
    <t>Dyn365E SCM User fm Dy365 TmMbr</t>
  </si>
  <si>
    <t>Dyn365E SCM User fm D365E SCMAQ</t>
  </si>
  <si>
    <t>Dyn365E Finc User fm Dy365 UOAct</t>
  </si>
  <si>
    <t>Dyn365E Finc User fm Dy365 TmMb</t>
  </si>
  <si>
    <t>Dyn365E Finc User fm Dy365 TmMbr</t>
  </si>
  <si>
    <t>Dyn365E Finc User fm D365E FAQ</t>
  </si>
  <si>
    <t>Dyn365E FSA User fm D365E FASA</t>
  </si>
  <si>
    <t>Dyn365E SCMSA User fm D365E SCMA</t>
  </si>
  <si>
    <t>Dyn365E ComSA User fm D365E CAtSA</t>
  </si>
  <si>
    <t>Dyn365E FSSA User fm D365E SrSA</t>
  </si>
  <si>
    <t>Dyn365 SlsSA User fm D365E SASA</t>
  </si>
  <si>
    <t>Dyn365 CsSrS User fm D365E CSASA</t>
  </si>
  <si>
    <t>Dyn365 SEnt User fm D365E SAtQ</t>
  </si>
  <si>
    <t>Dyn365 CSE User fm D365E CSQB</t>
  </si>
  <si>
    <t>Dyn365 FSE User fm D365E FlSAQ</t>
  </si>
  <si>
    <t>Dyn365 CSPro User fm D365E CSPAQ</t>
  </si>
  <si>
    <t>Dyn365 SPro User fm D365E SPAQ</t>
  </si>
  <si>
    <t>Dyn365E Comrc User fm D365E CQD3B</t>
  </si>
  <si>
    <t>Planner P1</t>
  </si>
  <si>
    <t>Planner &amp; Project P3 from Planner &amp; Proj</t>
  </si>
  <si>
    <t>Bing Maps Known User 100</t>
  </si>
  <si>
    <t>D365 Human Resources</t>
  </si>
  <si>
    <t>D365 Human Resources Attach to D365 Base</t>
  </si>
  <si>
    <t>D365 Human Resources FSA</t>
  </si>
  <si>
    <t>D365 Human Resources Attach FSA</t>
  </si>
  <si>
    <t>D365 Human Resources Sandbox</t>
  </si>
  <si>
    <t>D365 Human Resources Self-Serve</t>
  </si>
  <si>
    <t>D365 Human Resources fm D365 Ops Act</t>
  </si>
  <si>
    <t>D365 Human Resources fm Team Members old</t>
  </si>
  <si>
    <t>D365 Human Resources fm Team Members</t>
  </si>
  <si>
    <t>D365 Human Resources fm HR Attach</t>
  </si>
  <si>
    <t>Dyn365 TmMbr User fm D365E HR SS</t>
  </si>
  <si>
    <t>D365 Human Resources FSA fm HR AttachFSA</t>
  </si>
  <si>
    <t>Purview Ste fm M365 E5 Info Pro&amp;Gov</t>
  </si>
  <si>
    <t>Purview Ste fm M365 E5 Ins RiskMgmt</t>
  </si>
  <si>
    <t>Purview Suite fm M365 E5 Disc&amp;Audit</t>
  </si>
  <si>
    <t>Power Automate Premium Per User</t>
  </si>
  <si>
    <t>Dyn365E T2B10 fm D365E T1B 3</t>
  </si>
  <si>
    <t>D365E CSUSC 225D fm D365E CSUBC 225D</t>
  </si>
  <si>
    <t>Dyn365E T3B25 fm D365E T2B10</t>
  </si>
  <si>
    <t>D365E CSUPC 500D fm D365E CSUSC 500D</t>
  </si>
  <si>
    <t>Dyn365E SlPrm User fm Dy365 SEnt</t>
  </si>
  <si>
    <t>Dyn365E PrjOp User fm Dy365 UOAct</t>
  </si>
  <si>
    <t>Dyn365E PrjOp User fm Dy365 TmMbr</t>
  </si>
  <si>
    <t>Dyn365E PrjOp User fm D365E PrjOA</t>
  </si>
  <si>
    <t>Dyn365E UOAtS User fm Dy365 TmMbr</t>
  </si>
  <si>
    <t>Dyn365E ComSA User fm Dy365 TmMbr</t>
  </si>
  <si>
    <t>Dyn365E ComSA User fm D365E UOAtS</t>
  </si>
  <si>
    <t>Dyn365E FSA User fm Dy365 TmMbr</t>
  </si>
  <si>
    <t>Dyn365E FSA User fm D365E UOAtS</t>
  </si>
  <si>
    <t>D365 Human Resources FSA fm TMembers FSA</t>
  </si>
  <si>
    <t>D365 Human Resources FSA fm Ops Act FSA</t>
  </si>
  <si>
    <t>Dyn365E SCMSA User fm Dy365 TmMbr</t>
  </si>
  <si>
    <t>Dyn365E SCMSA User fm D365E UOAtS</t>
  </si>
  <si>
    <t>Dyn365E eT2B3 fm D365E eT1B3</t>
  </si>
  <si>
    <t>Dyn365E eT2B2 fm D365E eT1B2</t>
  </si>
  <si>
    <t>Dyn365E eT2B4 fm D365E eT1B4</t>
  </si>
  <si>
    <t>Dyn365E eT2B1 fm D365E eT1B1</t>
  </si>
  <si>
    <t>Dyn365E eT2B5 fm D365E eT1B5</t>
  </si>
  <si>
    <t>Dyn365E eT2B6 fm D365E eT1B6</t>
  </si>
  <si>
    <t>Dyn365E eT3B5 fm D365E eT2B5</t>
  </si>
  <si>
    <t>Dyn365E eT3B6 fm D365E eT2B6</t>
  </si>
  <si>
    <t>Dyn365E eT3B3 fm D365E eT2B3</t>
  </si>
  <si>
    <t>Dyn365E eT3B4 fm D365E eT2B4</t>
  </si>
  <si>
    <t>Dyn365E eT3B2 fm D365E eT2B2</t>
  </si>
  <si>
    <t>Dyn365E eT3B1 fm D365E eT2B1</t>
  </si>
  <si>
    <t>Power Virtual Agent 2K sessions Limited</t>
  </si>
  <si>
    <t>Planner P1 from Project Online Essential</t>
  </si>
  <si>
    <t>M365 E3ExFt MDE P1 User</t>
  </si>
  <si>
    <t>Win 10 IoTEL Dev UpLic</t>
  </si>
  <si>
    <t>Dataverse Database Capacity T2 Addon</t>
  </si>
  <si>
    <t>D365 Ops Addl DB Cap T2 Addon</t>
  </si>
  <si>
    <t>M365 E5ExF User</t>
  </si>
  <si>
    <t>M365 E3ExF User</t>
  </si>
  <si>
    <t>Dyn365 FinPm User</t>
  </si>
  <si>
    <t>Dyn365 FinPm User fm Dy365 UOAct</t>
  </si>
  <si>
    <t>Dyn365 FinPm User fm Dy365 TmMbr</t>
  </si>
  <si>
    <t>Dyn365 FinPm User fm D365E FAQ</t>
  </si>
  <si>
    <t>Dyn365 FinPm User fm D365E Finc</t>
  </si>
  <si>
    <t>Windows 11 IoTEL Dev UpLic</t>
  </si>
  <si>
    <t>Win 11 Ent LTSC Dev UpLic</t>
  </si>
  <si>
    <t>O365 E NoT EntE1 User</t>
  </si>
  <si>
    <t>O365 E NoT EntE3 User</t>
  </si>
  <si>
    <t>O365 E NoT E1 Addon</t>
  </si>
  <si>
    <t>O365 E NoT E3 Addon</t>
  </si>
  <si>
    <t>O365 E NoT E5CCO Addon</t>
  </si>
  <si>
    <t>O365 E NoT E5ECO Addon</t>
  </si>
  <si>
    <t>M365 E NoT F1 User</t>
  </si>
  <si>
    <t>M365 E NoT F3 User</t>
  </si>
  <si>
    <t>M365 E NoT E3Uni User</t>
  </si>
  <si>
    <t>M365 E NoT E3ULB</t>
  </si>
  <si>
    <t>O365 E NoT E5 User</t>
  </si>
  <si>
    <t>M365 E NoT E5Uni User</t>
  </si>
  <si>
    <t>Office 365 EntE1 User fm ExOnl Kiosk</t>
  </si>
  <si>
    <t>Office 365 EntE1 User fm ExOnl Plan1</t>
  </si>
  <si>
    <t>Office 365 EntE1 User fm ShrPt Plan1</t>
  </si>
  <si>
    <t>Office 365 EntE1 User fm Yammr Ent</t>
  </si>
  <si>
    <t>Office 365 EntE1 User fm ODr BusP1</t>
  </si>
  <si>
    <t>Office 365 EntE1 User fm M365 AppsB</t>
  </si>
  <si>
    <t>Office 365 EntE1 User fm ODr BusP2</t>
  </si>
  <si>
    <t>Office 365 EntE3 User fm ExOnl Kiosk</t>
  </si>
  <si>
    <t>Office 365 EntE3 User fm ExOnl Plan1</t>
  </si>
  <si>
    <t>Office 365 EntE3 User fm ExOnl Plan2</t>
  </si>
  <si>
    <t>Office 365 EntE3 User fm M365 AppsE</t>
  </si>
  <si>
    <t>Office 365 EntE3 User fm ShrPt Plan1</t>
  </si>
  <si>
    <t>Office 365 EntE3 User fm ShrPt Plan2</t>
  </si>
  <si>
    <t>Office 365 EntE3 User fm Yammr Ent</t>
  </si>
  <si>
    <t>Office 365 EntE3 User fm ODr BusP1</t>
  </si>
  <si>
    <t>Office 365 EntE3 User fm M365 AppsB</t>
  </si>
  <si>
    <t>Office 365 EntE3 User fm ODr BusP2</t>
  </si>
  <si>
    <t>M365 E3Uni User fm EntMS E3</t>
  </si>
  <si>
    <t>Teams EEEA User</t>
  </si>
  <si>
    <t>Office 365 EntE3 User fm O365 EntE1</t>
  </si>
  <si>
    <t>Office 365 E5 User fm O365 EntE1</t>
  </si>
  <si>
    <t>Office 365 E5 User fm O365 EntE3</t>
  </si>
  <si>
    <t>M365 F3 User fm M365 F1</t>
  </si>
  <si>
    <t>M365 E3Uni User fm O365 EntE3</t>
  </si>
  <si>
    <t>M365 E5Uni User fm M365 E3Uni</t>
  </si>
  <si>
    <t>Purview</t>
  </si>
  <si>
    <t>Planner</t>
  </si>
  <si>
    <t>M365 E5 COMPLIANCE</t>
  </si>
  <si>
    <t>Government</t>
  </si>
  <si>
    <t>Vrsta računa za kupovanje</t>
  </si>
  <si>
    <t>Transition</t>
  </si>
  <si>
    <r>
      <t>SL (Software License)</t>
    </r>
    <r>
      <rPr>
        <sz val="11"/>
        <color theme="1"/>
        <rFont val="Aptos Narrow"/>
        <family val="2"/>
        <charset val="238"/>
        <scheme val="minor"/>
      </rPr>
      <t xml:space="preserve"> – osnovna programska licenca brez Software Assurance. Pri teh postavkah je obračunska enota praviloma </t>
    </r>
    <r>
      <rPr>
        <b/>
        <sz val="11"/>
        <color theme="1"/>
        <rFont val="Aptos Narrow"/>
        <family val="2"/>
        <charset val="238"/>
        <scheme val="minor"/>
      </rPr>
      <t>Each</t>
    </r>
    <r>
      <rPr>
        <sz val="11"/>
        <color theme="1"/>
        <rFont val="Aptos Narrow"/>
        <family val="2"/>
        <charset val="238"/>
        <scheme val="minor"/>
      </rPr>
      <t>.</t>
    </r>
  </si>
  <si>
    <r>
      <t>LSA (License and Software Assurance)</t>
    </r>
    <r>
      <rPr>
        <sz val="11"/>
        <color theme="1"/>
        <rFont val="Aptos Narrow"/>
        <family val="2"/>
        <charset val="238"/>
        <scheme val="minor"/>
      </rPr>
      <t xml:space="preserve"> – licenca skupaj s Software Assurance. V ceniku je obračunska enota pri LSA postavkah </t>
    </r>
    <r>
      <rPr>
        <b/>
        <sz val="11"/>
        <color theme="1"/>
        <rFont val="Aptos Narrow"/>
        <family val="2"/>
        <charset val="238"/>
        <scheme val="minor"/>
      </rPr>
      <t>3 Year(s)</t>
    </r>
    <r>
      <rPr>
        <sz val="11"/>
        <color theme="1"/>
        <rFont val="Aptos Narrow"/>
        <family val="2"/>
        <charset val="238"/>
        <scheme val="minor"/>
      </rPr>
      <t>, cena pa predstavlja 3-letno obdobje.</t>
    </r>
  </si>
  <si>
    <r>
      <t>SA / SftSA (Software Assurance)</t>
    </r>
    <r>
      <rPr>
        <sz val="11"/>
        <color theme="1"/>
        <rFont val="Aptos Narrow"/>
        <family val="2"/>
        <charset val="238"/>
        <scheme val="minor"/>
      </rPr>
      <t xml:space="preserve"> – Software Assurance brez nakupa nove osnovne licence. V ceniku je obračunska enota pri SA postavkah </t>
    </r>
    <r>
      <rPr>
        <b/>
        <sz val="11"/>
        <color theme="1"/>
        <rFont val="Aptos Narrow"/>
        <family val="2"/>
        <charset val="238"/>
        <scheme val="minor"/>
      </rPr>
      <t>1 Month(s)</t>
    </r>
    <r>
      <rPr>
        <sz val="11"/>
        <color theme="1"/>
        <rFont val="Aptos Narrow"/>
        <family val="2"/>
        <charset val="238"/>
        <scheme val="minor"/>
      </rPr>
      <t>, zato je navedena cena mesečna.</t>
    </r>
  </si>
  <si>
    <r>
      <t>CAL (Client Access License)</t>
    </r>
    <r>
      <rPr>
        <sz val="11"/>
        <color theme="1"/>
        <rFont val="Aptos Narrow"/>
        <family val="2"/>
        <charset val="238"/>
        <scheme val="minor"/>
      </rPr>
      <t xml:space="preserve"> – licenca, ki uporabniku ali napravi omogoča dostop do strežniške storitve.</t>
    </r>
  </si>
  <si>
    <r>
      <t>Dev / Per Device</t>
    </r>
    <r>
      <rPr>
        <sz val="11"/>
        <color theme="1"/>
        <rFont val="Aptos Narrow"/>
        <family val="2"/>
        <charset val="238"/>
        <scheme val="minor"/>
      </rPr>
      <t xml:space="preserve"> – licenca je vezana na napravo oziroma delovno postajo.</t>
    </r>
  </si>
  <si>
    <r>
      <t>User / Per User</t>
    </r>
    <r>
      <rPr>
        <sz val="11"/>
        <color theme="1"/>
        <rFont val="Aptos Narrow"/>
        <family val="2"/>
        <charset val="238"/>
        <scheme val="minor"/>
      </rPr>
      <t xml:space="preserve"> – licenca je vezana na uporabnika.</t>
    </r>
  </si>
  <si>
    <r>
      <t>Client Access LSA</t>
    </r>
    <r>
      <rPr>
        <sz val="11"/>
        <color theme="1"/>
        <rFont val="Aptos Narrow"/>
        <family val="2"/>
        <charset val="238"/>
        <scheme val="minor"/>
      </rPr>
      <t xml:space="preserve"> – Client Access licenca skupaj s Software Assurance; obračunska enota je </t>
    </r>
    <r>
      <rPr>
        <b/>
        <sz val="11"/>
        <color theme="1"/>
        <rFont val="Aptos Narrow"/>
        <family val="2"/>
        <charset val="238"/>
        <scheme val="minor"/>
      </rPr>
      <t>3 Year(s)</t>
    </r>
    <r>
      <rPr>
        <sz val="11"/>
        <color theme="1"/>
        <rFont val="Aptos Narrow"/>
        <family val="2"/>
        <charset val="238"/>
        <scheme val="minor"/>
      </rPr>
      <t>.</t>
    </r>
  </si>
  <si>
    <r>
      <t>Client Access SA</t>
    </r>
    <r>
      <rPr>
        <sz val="11"/>
        <color theme="1"/>
        <rFont val="Aptos Narrow"/>
        <family val="2"/>
        <charset val="238"/>
        <scheme val="minor"/>
      </rPr>
      <t xml:space="preserve"> – Software Assurance za Client Access licenco; obračunska enota je </t>
    </r>
    <r>
      <rPr>
        <b/>
        <sz val="11"/>
        <color theme="1"/>
        <rFont val="Aptos Narrow"/>
        <family val="2"/>
        <charset val="238"/>
        <scheme val="minor"/>
      </rPr>
      <t>1 Month(s)</t>
    </r>
    <r>
      <rPr>
        <sz val="11"/>
        <color theme="1"/>
        <rFont val="Aptos Narrow"/>
        <family val="2"/>
        <charset val="238"/>
        <scheme val="minor"/>
      </rPr>
      <t>.</t>
    </r>
  </si>
  <si>
    <r>
      <t>ExtConn / ExtConn License (External Connector)</t>
    </r>
    <r>
      <rPr>
        <sz val="11"/>
        <color theme="1"/>
        <rFont val="Aptos Narrow"/>
        <family val="2"/>
        <charset val="238"/>
        <scheme val="minor"/>
      </rPr>
      <t xml:space="preserve"> – licenca za zunanje uporabnike, ki dostopajo do strežniške storitve, pri čemer se licenciranje praviloma veže na strežnik in ne na posameznega zunanjega uporabnika.</t>
    </r>
  </si>
  <si>
    <r>
      <t>ExtConn LSA</t>
    </r>
    <r>
      <rPr>
        <sz val="11"/>
        <color theme="1"/>
        <rFont val="Aptos Narrow"/>
        <family val="2"/>
        <charset val="238"/>
        <scheme val="minor"/>
      </rPr>
      <t xml:space="preserve"> – External Connector licenca skupaj s Software Assurance.</t>
    </r>
  </si>
  <si>
    <r>
      <t>ExtConn License SA</t>
    </r>
    <r>
      <rPr>
        <sz val="11"/>
        <color theme="1"/>
        <rFont val="Aptos Narrow"/>
        <family val="2"/>
        <charset val="238"/>
        <scheme val="minor"/>
      </rPr>
      <t xml:space="preserve"> – Software Assurance za obstoječo External Connector licenco.</t>
    </r>
  </si>
  <si>
    <r>
      <t>Core License</t>
    </r>
    <r>
      <rPr>
        <sz val="11"/>
        <color theme="1"/>
        <rFont val="Aptos Narrow"/>
        <family val="2"/>
        <charset val="238"/>
        <scheme val="minor"/>
      </rPr>
      <t xml:space="preserve"> – licenciranje glede na procesorska jedra. Oznaki </t>
    </r>
    <r>
      <rPr>
        <b/>
        <sz val="11"/>
        <color theme="1"/>
        <rFont val="Aptos Narrow"/>
        <family val="2"/>
        <charset val="238"/>
        <scheme val="minor"/>
      </rPr>
      <t>Core 2</t>
    </r>
    <r>
      <rPr>
        <sz val="11"/>
        <color theme="1"/>
        <rFont val="Aptos Narrow"/>
        <family val="2"/>
        <charset val="238"/>
        <scheme val="minor"/>
      </rPr>
      <t xml:space="preserve"> in </t>
    </r>
    <r>
      <rPr>
        <b/>
        <sz val="11"/>
        <color theme="1"/>
        <rFont val="Aptos Narrow"/>
        <family val="2"/>
        <charset val="238"/>
        <scheme val="minor"/>
      </rPr>
      <t>Core 16</t>
    </r>
    <r>
      <rPr>
        <sz val="11"/>
        <color theme="1"/>
        <rFont val="Aptos Narrow"/>
        <family val="2"/>
        <charset val="238"/>
        <scheme val="minor"/>
      </rPr>
      <t xml:space="preserve"> v nazivu pomenita paket za 2 oziroma 16 jeder.</t>
    </r>
  </si>
  <si>
    <r>
      <t>Per Operating System Environment (OSE)</t>
    </r>
    <r>
      <rPr>
        <sz val="11"/>
        <color theme="1"/>
        <rFont val="Aptos Narrow"/>
        <family val="2"/>
        <charset val="238"/>
        <scheme val="minor"/>
      </rPr>
      <t xml:space="preserve"> – licenca je vezana na posamezno okolje operacijskega sistema.</t>
    </r>
  </si>
  <si>
    <r>
      <t>Per Server</t>
    </r>
    <r>
      <rPr>
        <sz val="11"/>
        <color theme="1"/>
        <rFont val="Aptos Narrow"/>
        <family val="2"/>
        <charset val="238"/>
        <scheme val="minor"/>
      </rPr>
      <t xml:space="preserve"> – licenca je vezana na strežnik.</t>
    </r>
  </si>
  <si>
    <r>
      <t>Management LSA</t>
    </r>
    <r>
      <rPr>
        <sz val="11"/>
        <color theme="1"/>
        <rFont val="Aptos Narrow"/>
        <family val="2"/>
        <charset val="238"/>
        <scheme val="minor"/>
      </rPr>
      <t xml:space="preserve"> – upravljavska licenca skupaj s Software Assurance.</t>
    </r>
  </si>
  <si>
    <r>
      <t>Management License SA</t>
    </r>
    <r>
      <rPr>
        <sz val="11"/>
        <color theme="1"/>
        <rFont val="Aptos Narrow"/>
        <family val="2"/>
        <charset val="238"/>
        <scheme val="minor"/>
      </rPr>
      <t xml:space="preserve"> – Software Assurance za upravljavsko licenco.</t>
    </r>
  </si>
  <si>
    <r>
      <t>Upgrade License / UpLic</t>
    </r>
    <r>
      <rPr>
        <sz val="11"/>
        <color theme="1"/>
        <rFont val="Aptos Narrow"/>
        <family val="2"/>
        <charset val="238"/>
        <scheme val="minor"/>
      </rPr>
      <t xml:space="preserve"> – licenca za nadgradnjo ustrezne predhodno pridobljene licence.</t>
    </r>
  </si>
  <si>
    <r>
      <t>Upgrade LSA / UpLSA</t>
    </r>
    <r>
      <rPr>
        <sz val="11"/>
        <color theme="1"/>
        <rFont val="Aptos Narrow"/>
        <family val="2"/>
        <charset val="238"/>
        <scheme val="minor"/>
      </rPr>
      <t xml:space="preserve"> – nadgradnja licence skupaj s Software Assurance.</t>
    </r>
  </si>
  <si>
    <r>
      <t>Upgrade SA / UpSA</t>
    </r>
    <r>
      <rPr>
        <sz val="11"/>
        <color theme="1"/>
        <rFont val="Aptos Narrow"/>
        <family val="2"/>
        <charset val="238"/>
        <scheme val="minor"/>
      </rPr>
      <t xml:space="preserve"> – Software Assurance za nadgradnjo licence.</t>
    </r>
  </si>
  <si>
    <r>
      <t>Subscription / Subsc</t>
    </r>
    <r>
      <rPr>
        <sz val="11"/>
        <color theme="1"/>
        <rFont val="Aptos Narrow"/>
        <family val="2"/>
        <charset val="238"/>
        <scheme val="minor"/>
      </rPr>
      <t xml:space="preserve"> – naročniška licenca; v aktualnem ceniku je obračunska enota </t>
    </r>
    <r>
      <rPr>
        <b/>
        <sz val="11"/>
        <color theme="1"/>
        <rFont val="Aptos Narrow"/>
        <family val="2"/>
        <charset val="238"/>
        <scheme val="minor"/>
      </rPr>
      <t>1 Month(s)</t>
    </r>
    <r>
      <rPr>
        <sz val="11"/>
        <color theme="1"/>
        <rFont val="Aptos Narrow"/>
        <family val="2"/>
        <charset val="238"/>
        <scheme val="minor"/>
      </rPr>
      <t>.</t>
    </r>
  </si>
  <si>
    <r>
      <t>MS Online Services</t>
    </r>
    <r>
      <rPr>
        <sz val="11"/>
        <color theme="1"/>
        <rFont val="Aptos Narrow"/>
        <family val="2"/>
        <charset val="238"/>
        <scheme val="minor"/>
      </rPr>
      <t xml:space="preserve"> – Microsoftova spletna oziroma oblačna storitev, praviloma z mesečno obračunsko enoto.</t>
    </r>
  </si>
  <si>
    <r>
      <t>Online Subscription Services</t>
    </r>
    <r>
      <rPr>
        <sz val="11"/>
        <color theme="1"/>
        <rFont val="Aptos Narrow"/>
        <family val="2"/>
        <charset val="238"/>
        <scheme val="minor"/>
      </rPr>
      <t xml:space="preserve"> – spletna storitev, licencirana na naročniški osnovi.</t>
    </r>
  </si>
  <si>
    <r>
      <t>Addon</t>
    </r>
    <r>
      <rPr>
        <sz val="11"/>
        <color theme="1"/>
        <rFont val="Aptos Narrow"/>
        <family val="2"/>
        <charset val="238"/>
        <scheme val="minor"/>
      </rPr>
      <t xml:space="preserve"> – dodatna licenca oziroma storitev k osnovnemu izdelku ali licenci.</t>
    </r>
  </si>
  <si>
    <r>
      <t>Transition</t>
    </r>
    <r>
      <rPr>
        <sz val="11"/>
        <color theme="1"/>
        <rFont val="Aptos Narrow"/>
        <family val="2"/>
        <charset val="238"/>
        <scheme val="minor"/>
      </rPr>
      <t xml:space="preserve"> – prehod z enega izdelka oziroma licenčnega načrta na drugega. V kratkem nazivu je prehod pogosto označen z izrazom </t>
    </r>
    <r>
      <rPr>
        <b/>
        <sz val="11"/>
        <color theme="1"/>
        <rFont val="Aptos Narrow"/>
        <family val="2"/>
        <charset val="238"/>
        <scheme val="minor"/>
      </rPr>
      <t>fm (from)</t>
    </r>
    <r>
      <rPr>
        <sz val="11"/>
        <color theme="1"/>
        <rFont val="Aptos Narrow"/>
        <family val="2"/>
        <charset val="238"/>
        <scheme val="minor"/>
      </rPr>
      <t xml:space="preserve">, npr. </t>
    </r>
    <r>
      <rPr>
        <sz val="10"/>
        <color theme="1"/>
        <rFont val="Arial Unicode MS"/>
      </rPr>
      <t>M365 E5Uni User fm M365 E3Uni</t>
    </r>
    <r>
      <rPr>
        <sz val="11"/>
        <color theme="1"/>
        <rFont val="Aptos Narrow"/>
        <family val="2"/>
        <charset val="238"/>
        <scheme val="minor"/>
      </rPr>
      <t>.</t>
    </r>
  </si>
  <si>
    <r>
      <t>Package</t>
    </r>
    <r>
      <rPr>
        <sz val="11"/>
        <color theme="1"/>
        <rFont val="Aptos Narrow"/>
        <family val="2"/>
        <charset val="238"/>
        <scheme val="minor"/>
      </rPr>
      <t xml:space="preserve"> – paket oziroma paketna licenčna postavka.</t>
    </r>
  </si>
  <si>
    <r>
      <t>Gigabyte</t>
    </r>
    <r>
      <rPr>
        <sz val="11"/>
        <color theme="1"/>
        <rFont val="Aptos Narrow"/>
        <family val="2"/>
        <charset val="238"/>
        <scheme val="minor"/>
      </rPr>
      <t xml:space="preserve"> – licenciranje oziroma obračun glede na količino kapacitete v GB.</t>
    </r>
  </si>
  <si>
    <r>
      <t>Per Asset</t>
    </r>
    <r>
      <rPr>
        <sz val="11"/>
        <color theme="1"/>
        <rFont val="Aptos Narrow"/>
        <family val="2"/>
        <charset val="238"/>
        <scheme val="minor"/>
      </rPr>
      <t xml:space="preserve"> – licenciranje glede na posamezno sredstvo.</t>
    </r>
  </si>
  <si>
    <r>
      <t>Transactions</t>
    </r>
    <r>
      <rPr>
        <sz val="11"/>
        <color theme="1"/>
        <rFont val="Aptos Narrow"/>
        <family val="2"/>
        <charset val="238"/>
        <scheme val="minor"/>
      </rPr>
      <t xml:space="preserve"> – obračun glede na število transakcij.</t>
    </r>
  </si>
  <si>
    <r>
      <t>Services</t>
    </r>
    <r>
      <rPr>
        <sz val="11"/>
        <color theme="1"/>
        <rFont val="Aptos Narrow"/>
        <family val="2"/>
        <charset val="238"/>
        <scheme val="minor"/>
      </rPr>
      <t xml:space="preserve"> – obračunska osnova je storitev.</t>
    </r>
  </si>
  <si>
    <r>
      <t>Non-Specific</t>
    </r>
    <r>
      <rPr>
        <sz val="11"/>
        <color theme="1"/>
        <rFont val="Aptos Narrow"/>
        <family val="2"/>
        <charset val="238"/>
        <scheme val="minor"/>
      </rPr>
      <t xml:space="preserve"> – izdelek nima določene posebne enote uporabe oziroma vezave na uporabnika, napravo, jedro ipd.</t>
    </r>
  </si>
  <si>
    <t>Obračunska enota – ločimo:</t>
  </si>
  <si>
    <r>
      <t>3 Year(s)</t>
    </r>
    <r>
      <rPr>
        <sz val="11"/>
        <color theme="1"/>
        <rFont val="Aptos Narrow"/>
        <family val="2"/>
        <charset val="238"/>
        <scheme val="minor"/>
      </rPr>
      <t xml:space="preserve"> – cena je podana za </t>
    </r>
    <r>
      <rPr>
        <b/>
        <sz val="11"/>
        <color theme="1"/>
        <rFont val="Aptos Narrow"/>
        <family val="2"/>
        <charset val="238"/>
        <scheme val="minor"/>
      </rPr>
      <t>3-letno obdobje</t>
    </r>
    <r>
      <rPr>
        <sz val="11"/>
        <color theme="1"/>
        <rFont val="Aptos Narrow"/>
        <family val="2"/>
        <charset val="238"/>
        <scheme val="minor"/>
      </rPr>
      <t xml:space="preserve">. Za izračun primerjalne letne cene se navedena cena deli s </t>
    </r>
    <r>
      <rPr>
        <b/>
        <sz val="11"/>
        <color theme="1"/>
        <rFont val="Aptos Narrow"/>
        <family val="2"/>
        <charset val="238"/>
        <scheme val="minor"/>
      </rPr>
      <t>3</t>
    </r>
    <r>
      <rPr>
        <sz val="11"/>
        <color theme="1"/>
        <rFont val="Aptos Narrow"/>
        <family val="2"/>
        <charset val="238"/>
        <scheme val="minor"/>
      </rPr>
      <t>.</t>
    </r>
  </si>
  <si>
    <r>
      <t>1 Month(s)</t>
    </r>
    <r>
      <rPr>
        <sz val="11"/>
        <color theme="1"/>
        <rFont val="Aptos Narrow"/>
        <family val="2"/>
        <charset val="238"/>
        <scheme val="minor"/>
      </rPr>
      <t xml:space="preserve"> – cena je podana za </t>
    </r>
    <r>
      <rPr>
        <b/>
        <sz val="11"/>
        <color theme="1"/>
        <rFont val="Aptos Narrow"/>
        <family val="2"/>
        <charset val="238"/>
        <scheme val="minor"/>
      </rPr>
      <t>en mesec</t>
    </r>
    <r>
      <rPr>
        <sz val="11"/>
        <color theme="1"/>
        <rFont val="Aptos Narrow"/>
        <family val="2"/>
        <charset val="238"/>
        <scheme val="minor"/>
      </rPr>
      <t xml:space="preserve">. Za izračun letne cene se mesečna cena pomnoži z </t>
    </r>
    <r>
      <rPr>
        <b/>
        <sz val="11"/>
        <color theme="1"/>
        <rFont val="Aptos Narrow"/>
        <family val="2"/>
        <charset val="238"/>
        <scheme val="minor"/>
      </rPr>
      <t>12</t>
    </r>
    <r>
      <rPr>
        <sz val="11"/>
        <color theme="1"/>
        <rFont val="Aptos Narrow"/>
        <family val="2"/>
        <charset val="238"/>
        <scheme val="minor"/>
      </rPr>
      <t>.</t>
    </r>
  </si>
  <si>
    <r>
      <t>Each</t>
    </r>
    <r>
      <rPr>
        <sz val="11"/>
        <color theme="1"/>
        <rFont val="Aptos Narrow"/>
        <family val="2"/>
        <charset val="238"/>
        <scheme val="minor"/>
      </rPr>
      <t xml:space="preserve"> – enkratna cena za posamezno licenco oziroma enoto. Pri izračunu primerjalne letne cene se cena ne preračunava.</t>
    </r>
  </si>
  <si>
    <t>Trajanje nakupa:</t>
  </si>
  <si>
    <r>
      <t>3 Yr(s) Remaining</t>
    </r>
    <r>
      <rPr>
        <sz val="11"/>
        <color theme="1"/>
        <rFont val="Aptos Narrow"/>
        <family val="2"/>
        <charset val="238"/>
        <scheme val="minor"/>
      </rPr>
      <t xml:space="preserve"> – postavka je vezana na 3-letno obdobje; v tabeli se uporablja predvsem pri LSA postavkah in določenih prehodih.</t>
    </r>
  </si>
  <si>
    <r>
      <t>Non-Specific</t>
    </r>
    <r>
      <rPr>
        <sz val="11"/>
        <color theme="1"/>
        <rFont val="Aptos Narrow"/>
        <family val="2"/>
        <charset val="238"/>
        <scheme val="minor"/>
      </rPr>
      <t xml:space="preserve"> – posebno obdobje trajanja ni določeno.</t>
    </r>
  </si>
  <si>
    <r>
      <t>Short-term</t>
    </r>
    <r>
      <rPr>
        <sz val="11"/>
        <color theme="1"/>
        <rFont val="Aptos Narrow"/>
        <family val="2"/>
        <charset val="238"/>
        <scheme val="minor"/>
      </rPr>
      <t xml:space="preserve"> – kratkoročna licenčna možnost; v aktualni tabeli se pojavlja pri postavkah z obračunsko enoto </t>
    </r>
    <r>
      <rPr>
        <b/>
        <sz val="11"/>
        <color theme="1"/>
        <rFont val="Aptos Narrow"/>
        <family val="2"/>
        <charset val="238"/>
        <scheme val="minor"/>
      </rPr>
      <t>1 Month(s)</t>
    </r>
    <r>
      <rPr>
        <sz val="11"/>
        <color theme="1"/>
        <rFont val="Aptos Narrow"/>
        <family val="2"/>
        <charset val="238"/>
        <scheme val="minor"/>
      </rPr>
      <t>.</t>
    </r>
  </si>
  <si>
    <t>I. okvirni fiksni obrok - 30 dni po izdaji računa 1.1.2027</t>
  </si>
  <si>
    <t>II. okvirni fiksni obrok - 30 dni po izdaji računa 1.1.2028</t>
  </si>
  <si>
    <t>III. okvirni fiksni obrok - 30 dni po izdaji računa 1.1.2029</t>
  </si>
  <si>
    <t>AAD-33200</t>
  </si>
  <si>
    <r>
      <t xml:space="preserve">*Vse cene so </t>
    </r>
    <r>
      <rPr>
        <b/>
        <sz val="11"/>
        <color indexed="8"/>
        <rFont val="Calibri"/>
        <family val="2"/>
        <charset val="238"/>
      </rPr>
      <t>trenutne LETNE prodajne cene</t>
    </r>
    <r>
      <rPr>
        <sz val="11"/>
        <color theme="1"/>
        <rFont val="Aptos Narrow"/>
        <family val="2"/>
        <charset val="238"/>
        <scheme val="minor"/>
      </rPr>
      <t xml:space="preserve"> kart za javno upravo za vse pristopnike k programu Enterprise Agreement (EA).</t>
    </r>
  </si>
  <si>
    <r>
      <t xml:space="preserve">SKUPNA LETNA VSOTA - EA za 1 leto
</t>
    </r>
    <r>
      <rPr>
        <b/>
        <u/>
        <sz val="10"/>
        <rFont val="Calibri"/>
        <family val="2"/>
        <charset val="238"/>
      </rPr>
      <t>(brez TRUE UP, STEP UP, NEW ORDER in Select Plus)</t>
    </r>
  </si>
  <si>
    <t>Microsoft 365 Enterprise All | M365 Maps</t>
  </si>
  <si>
    <r>
      <t xml:space="preserve">Podroben in ažuren pregled funkcionalnosti ter primerjava posameznih paketov Microsoft 365 sta dostopna na spletni strani </t>
    </r>
    <r>
      <rPr>
        <b/>
        <sz val="11"/>
        <color theme="1"/>
        <rFont val="Aptos Narrow"/>
        <family val="2"/>
        <charset val="238"/>
        <scheme val="minor"/>
      </rPr>
      <t xml:space="preserve">M365 Maps </t>
    </r>
    <r>
      <rPr>
        <sz val="11"/>
        <color theme="1"/>
        <rFont val="Aptos Narrow"/>
        <family val="2"/>
        <scheme val="minor"/>
      </rPr>
      <t xml:space="preserve">ali prilogi </t>
    </r>
    <r>
      <rPr>
        <b/>
        <sz val="11"/>
        <color theme="1"/>
        <rFont val="Aptos Narrow"/>
        <family val="2"/>
        <scheme val="minor"/>
      </rPr>
      <t>Microsoft_365_primerjava_paketov_2026_priloga_11</t>
    </r>
    <r>
      <rPr>
        <sz val="11"/>
        <color theme="1"/>
        <rFont val="Aptos Narrow"/>
        <family val="2"/>
        <scheme val="minor"/>
      </rPr>
      <t xml:space="preserve">, </t>
    </r>
    <r>
      <rPr>
        <sz val="11"/>
        <color theme="1"/>
        <rFont val="Aptos Narrow"/>
        <family val="2"/>
        <charset val="238"/>
        <scheme val="minor"/>
      </rPr>
      <t>kjer so prikazane vključene storitve, funkcionalnosti in razlike med posameznimi licenčnimi paketi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</si>
</sst>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_ ;[Red]\-#,##0\ "/>
    <numFmt numFmtId="165" formatCode="#,##0.00\ &quot;€&quot;"/>
    <numFmt numFmtId="166" formatCode="#,##0_ ;\-#,##0\ "/>
  </numFmts>
  <fonts count="92">
    <font>
      <sz val="11"/>
      <color theme="1"/>
      <name val="Aptos Narrow"/>
      <family val="2"/>
      <charset val="238"/>
      <scheme val="minor"/>
    </font>
    <font>
      <sz val="11"/>
      <color theme="1"/>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b/>
      <sz val="11"/>
      <color theme="0"/>
      <name val="Aptos Narrow"/>
      <family val="2"/>
      <charset val="238"/>
      <scheme val="minor"/>
    </font>
    <font>
      <sz val="11"/>
      <color rgb="FFFF0000"/>
      <name val="Aptos Narrow"/>
      <family val="2"/>
      <charset val="238"/>
      <scheme val="minor"/>
    </font>
    <font>
      <b/>
      <sz val="11"/>
      <color theme="1"/>
      <name val="Aptos Narrow"/>
      <family val="2"/>
      <charset val="238"/>
      <scheme val="minor"/>
    </font>
    <font>
      <sz val="11"/>
      <color theme="0"/>
      <name val="Aptos Narrow"/>
      <family val="2"/>
      <charset val="238"/>
      <scheme val="minor"/>
    </font>
    <font>
      <u/>
      <sz val="11"/>
      <color theme="10"/>
      <name val="Aptos Narrow"/>
      <family val="2"/>
      <charset val="238"/>
      <scheme val="minor"/>
    </font>
    <font>
      <b/>
      <sz val="14"/>
      <color indexed="8"/>
      <name val="Calibri"/>
      <family val="2"/>
      <charset val="238"/>
    </font>
    <font>
      <sz val="14"/>
      <color indexed="8"/>
      <name val="Calibri"/>
      <family val="2"/>
      <charset val="238"/>
    </font>
    <font>
      <u/>
      <sz val="14"/>
      <color indexed="9"/>
      <name val="Calibri"/>
      <family val="2"/>
      <charset val="238"/>
    </font>
    <font>
      <b/>
      <sz val="11"/>
      <color indexed="8"/>
      <name val="Calibri"/>
      <family val="2"/>
      <charset val="238"/>
    </font>
    <font>
      <sz val="11"/>
      <color indexed="17"/>
      <name val="Calibri"/>
      <family val="2"/>
      <charset val="238"/>
    </font>
    <font>
      <sz val="10"/>
      <color indexed="8"/>
      <name val="Arial"/>
      <family val="2"/>
      <charset val="238"/>
    </font>
    <font>
      <sz val="10"/>
      <name val="Arial"/>
      <family val="2"/>
      <charset val="238"/>
    </font>
    <font>
      <u/>
      <sz val="11"/>
      <color indexed="9"/>
      <name val="Calibri"/>
      <family val="2"/>
      <charset val="238"/>
    </font>
    <font>
      <b/>
      <sz val="11"/>
      <color indexed="13"/>
      <name val="Calibri"/>
      <family val="2"/>
      <charset val="238"/>
    </font>
    <font>
      <b/>
      <sz val="22"/>
      <name val="Calibri"/>
      <family val="2"/>
      <charset val="238"/>
    </font>
    <font>
      <sz val="24"/>
      <color indexed="60"/>
      <name val="Calibri"/>
      <family val="2"/>
      <charset val="238"/>
    </font>
    <font>
      <sz val="16"/>
      <color rgb="FFFF0000"/>
      <name val="Aptos Narrow"/>
      <family val="2"/>
      <charset val="238"/>
      <scheme val="minor"/>
    </font>
    <font>
      <sz val="10"/>
      <color theme="1"/>
      <name val="Aptos Narrow"/>
      <family val="2"/>
      <charset val="238"/>
      <scheme val="minor"/>
    </font>
    <font>
      <sz val="11"/>
      <color rgb="FF000000"/>
      <name val="Calibri"/>
      <family val="2"/>
    </font>
    <font>
      <sz val="10"/>
      <color theme="1"/>
      <name val="Aptos Narrow"/>
      <family val="2"/>
      <scheme val="minor"/>
    </font>
    <font>
      <b/>
      <sz val="14"/>
      <color rgb="FFFF0000"/>
      <name val="Aptos Narrow"/>
      <family val="2"/>
      <scheme val="minor"/>
    </font>
    <font>
      <sz val="12"/>
      <color theme="1"/>
      <name val="Aptos Narrow"/>
      <family val="2"/>
      <charset val="238"/>
      <scheme val="minor"/>
    </font>
    <font>
      <b/>
      <sz val="16"/>
      <color rgb="FF00B0F0"/>
      <name val="Aptos Narrow"/>
      <family val="2"/>
      <charset val="238"/>
      <scheme val="minor"/>
    </font>
    <font>
      <b/>
      <sz val="12"/>
      <color theme="9" tint="-0.249977111117893"/>
      <name val="Aptos Narrow"/>
      <family val="2"/>
      <charset val="238"/>
      <scheme val="minor"/>
    </font>
    <font>
      <b/>
      <sz val="11"/>
      <color rgb="FF0070C0"/>
      <name val="Aptos Narrow"/>
      <family val="2"/>
      <charset val="238"/>
      <scheme val="minor"/>
    </font>
    <font>
      <b/>
      <sz val="14"/>
      <color rgb="FFFF0000"/>
      <name val="Aptos Narrow"/>
      <family val="2"/>
      <charset val="238"/>
      <scheme val="minor"/>
    </font>
    <font>
      <sz val="10"/>
      <name val="Calibri"/>
      <family val="2"/>
    </font>
    <font>
      <sz val="10"/>
      <name val="Aptos Narrow"/>
      <family val="2"/>
      <scheme val="minor"/>
    </font>
    <font>
      <sz val="11"/>
      <color theme="1"/>
      <name val="Symbol"/>
      <family val="1"/>
      <charset val="2"/>
    </font>
    <font>
      <sz val="7"/>
      <color theme="1"/>
      <name val="Times New Roman"/>
      <family val="1"/>
      <charset val="238"/>
    </font>
    <font>
      <b/>
      <sz val="12"/>
      <color indexed="8"/>
      <name val="Calibri"/>
      <family val="2"/>
      <charset val="238"/>
    </font>
    <font>
      <sz val="8"/>
      <color indexed="8"/>
      <name val="Calibri"/>
      <family val="2"/>
      <charset val="238"/>
    </font>
    <font>
      <b/>
      <i/>
      <sz val="14"/>
      <color rgb="FF9C5700"/>
      <name val="Aptos Narrow"/>
      <family val="2"/>
      <charset val="238"/>
      <scheme val="minor"/>
    </font>
    <font>
      <u/>
      <sz val="18"/>
      <color indexed="30"/>
      <name val="Calibri"/>
      <family val="2"/>
      <charset val="238"/>
    </font>
    <font>
      <u/>
      <sz val="8"/>
      <color indexed="30"/>
      <name val="Calibri"/>
      <family val="2"/>
      <charset val="238"/>
    </font>
    <font>
      <b/>
      <sz val="20"/>
      <color theme="1"/>
      <name val="Aptos Narrow"/>
      <family val="2"/>
      <charset val="238"/>
      <scheme val="minor"/>
    </font>
    <font>
      <sz val="20"/>
      <color theme="1"/>
      <name val="Aptos Narrow"/>
      <family val="2"/>
      <charset val="238"/>
      <scheme val="minor"/>
    </font>
    <font>
      <sz val="8"/>
      <color theme="0"/>
      <name val="Calibri"/>
      <family val="2"/>
      <charset val="238"/>
    </font>
    <font>
      <sz val="8"/>
      <color rgb="FF9C0006"/>
      <name val="Aptos Narrow"/>
      <family val="2"/>
      <charset val="238"/>
      <scheme val="minor"/>
    </font>
    <font>
      <b/>
      <u/>
      <sz val="14"/>
      <color indexed="30"/>
      <name val="Calibri"/>
      <family val="2"/>
      <charset val="238"/>
    </font>
    <font>
      <sz val="11"/>
      <color rgb="FF000000"/>
      <name val="Calibri"/>
      <family val="2"/>
      <charset val="238"/>
    </font>
    <font>
      <i/>
      <sz val="11"/>
      <color theme="0"/>
      <name val="Aptos Narrow"/>
      <family val="2"/>
      <charset val="238"/>
      <scheme val="minor"/>
    </font>
    <font>
      <u/>
      <sz val="14"/>
      <color indexed="30"/>
      <name val="Calibri"/>
      <family val="2"/>
      <charset val="238"/>
    </font>
    <font>
      <b/>
      <u/>
      <sz val="11"/>
      <color indexed="30"/>
      <name val="Calibri"/>
      <family val="2"/>
      <charset val="238"/>
    </font>
    <font>
      <b/>
      <i/>
      <sz val="11"/>
      <color indexed="8"/>
      <name val="Calibri"/>
      <family val="2"/>
      <charset val="238"/>
    </font>
    <font>
      <b/>
      <sz val="8"/>
      <color indexed="8"/>
      <name val="Calibri"/>
      <family val="2"/>
      <charset val="238"/>
    </font>
    <font>
      <b/>
      <sz val="16"/>
      <color indexed="8"/>
      <name val="Calibri"/>
      <family val="2"/>
      <charset val="238"/>
    </font>
    <font>
      <sz val="11"/>
      <color indexed="8"/>
      <name val="Calibri"/>
      <family val="2"/>
      <charset val="238"/>
    </font>
    <font>
      <b/>
      <sz val="10"/>
      <name val="Calibri"/>
      <family val="2"/>
      <charset val="238"/>
    </font>
    <font>
      <b/>
      <sz val="16"/>
      <name val="Calibri"/>
      <family val="2"/>
      <charset val="238"/>
    </font>
    <font>
      <b/>
      <u/>
      <sz val="11"/>
      <color indexed="9"/>
      <name val="Calibri"/>
      <family val="2"/>
      <charset val="238"/>
    </font>
    <font>
      <sz val="16"/>
      <color indexed="8"/>
      <name val="Calibri"/>
      <family val="2"/>
      <charset val="238"/>
    </font>
    <font>
      <sz val="11"/>
      <color theme="1"/>
      <name val="Aptos Narrow"/>
      <family val="2"/>
      <scheme val="minor"/>
    </font>
    <font>
      <sz val="8"/>
      <color theme="1"/>
      <name val="Aptos Narrow"/>
      <family val="2"/>
      <scheme val="minor"/>
    </font>
    <font>
      <u/>
      <sz val="11"/>
      <color theme="10"/>
      <name val="Aptos Narrow"/>
      <family val="2"/>
      <scheme val="minor"/>
    </font>
    <font>
      <b/>
      <sz val="11"/>
      <color theme="1"/>
      <name val="Aptos Narrow"/>
      <family val="2"/>
      <scheme val="minor"/>
    </font>
    <font>
      <b/>
      <sz val="9"/>
      <color rgb="FF000000"/>
      <name val="Aptos Narrow"/>
      <family val="2"/>
    </font>
    <font>
      <b/>
      <sz val="11"/>
      <color rgb="FFC00000"/>
      <name val="Aptos Narrow"/>
      <family val="2"/>
    </font>
    <font>
      <b/>
      <sz val="9"/>
      <color rgb="FFFFFFFF"/>
      <name val="Aptos Narrow"/>
      <family val="2"/>
    </font>
    <font>
      <b/>
      <sz val="9"/>
      <color rgb="FF000000"/>
      <name val="Aptos Narrow"/>
      <family val="2"/>
    </font>
    <font>
      <b/>
      <sz val="11"/>
      <color rgb="FF000000"/>
      <name val="Aptos Narrow"/>
      <family val="2"/>
    </font>
    <font>
      <b/>
      <sz val="14"/>
      <color rgb="FFC00000"/>
      <name val="Aptos Narrow"/>
      <family val="2"/>
    </font>
    <font>
      <b/>
      <sz val="11"/>
      <color theme="1"/>
      <name val="Aptos Narrow"/>
      <family val="2"/>
    </font>
    <font>
      <sz val="11"/>
      <color rgb="FF000000"/>
      <name val="Aptos Narrow"/>
      <family val="2"/>
    </font>
    <font>
      <u/>
      <sz val="16"/>
      <color theme="10"/>
      <name val="Aptos Narrow"/>
      <family val="2"/>
      <charset val="238"/>
      <scheme val="minor"/>
    </font>
    <font>
      <b/>
      <sz val="16"/>
      <color rgb="FFFF0000"/>
      <name val="Aptos Narrow"/>
      <family val="2"/>
      <charset val="238"/>
      <scheme val="minor"/>
    </font>
    <font>
      <sz val="16"/>
      <color rgb="FF000000"/>
      <name val="Aptos Narrow"/>
      <family val="2"/>
      <charset val="238"/>
      <scheme val="minor"/>
    </font>
    <font>
      <sz val="12"/>
      <color rgb="FFFF0000"/>
      <name val="Aptos Display"/>
      <family val="2"/>
    </font>
    <font>
      <sz val="11"/>
      <color rgb="FF000000"/>
      <name val="Aptos Narrow"/>
      <family val="2"/>
      <charset val="238"/>
      <scheme val="minor"/>
    </font>
    <font>
      <sz val="10"/>
      <color rgb="FF000000"/>
      <name val="Aptos Narrow"/>
      <family val="2"/>
    </font>
    <font>
      <b/>
      <sz val="12"/>
      <color rgb="FF000000"/>
      <name val="Aptos Narrow"/>
      <family val="2"/>
    </font>
    <font>
      <b/>
      <sz val="10"/>
      <color rgb="FFFFFFFF"/>
      <name val="Aptos Narrow"/>
      <family val="2"/>
    </font>
    <font>
      <sz val="10"/>
      <color theme="1"/>
      <name val="Arial Unicode MS"/>
    </font>
    <font>
      <sz val="12"/>
      <color rgb="FF000000"/>
      <name val="Aptos Narrow"/>
      <family val="2"/>
      <charset val="238"/>
      <scheme val="minor"/>
    </font>
    <font>
      <sz val="14"/>
      <color rgb="FF000000"/>
      <name val="Aptos Narrow"/>
      <family val="2"/>
      <charset val="238"/>
      <scheme val="minor"/>
    </font>
    <font>
      <sz val="8"/>
      <name val="Aptos Narrow"/>
      <family val="2"/>
      <charset val="238"/>
      <scheme val="minor"/>
    </font>
    <font>
      <b/>
      <sz val="16"/>
      <color rgb="FFFF0000"/>
      <name val="Aptos Narrow"/>
      <family val="2"/>
    </font>
    <font>
      <sz val="16"/>
      <color rgb="FF000000"/>
      <name val="Aptos Narrow"/>
      <family val="2"/>
    </font>
    <font>
      <sz val="10"/>
      <color rgb="FFFF0000"/>
      <name val="Aptos Display"/>
      <family val="2"/>
    </font>
    <font>
      <sz val="8"/>
      <name val="Calibri"/>
      <family val="2"/>
      <charset val="238"/>
    </font>
    <font>
      <sz val="14"/>
      <name val="Calibri"/>
      <family val="2"/>
      <charset val="238"/>
    </font>
    <font>
      <b/>
      <i/>
      <sz val="11"/>
      <name val="Aptos Narrow"/>
      <family val="2"/>
      <charset val="238"/>
      <scheme val="minor"/>
    </font>
    <font>
      <sz val="11"/>
      <name val="Aptos Narrow"/>
      <family val="2"/>
      <charset val="238"/>
      <scheme val="minor"/>
    </font>
    <font>
      <b/>
      <sz val="11"/>
      <name val="Aptos Narrow"/>
      <family val="2"/>
      <charset val="238"/>
      <scheme val="minor"/>
    </font>
    <font>
      <b/>
      <u/>
      <sz val="11"/>
      <name val="Calibri"/>
      <family val="2"/>
      <charset val="238"/>
    </font>
    <font>
      <b/>
      <u/>
      <sz val="14"/>
      <name val="Calibri"/>
      <family val="2"/>
      <charset val="238"/>
    </font>
    <font>
      <b/>
      <u/>
      <sz val="10"/>
      <name val="Calibri"/>
      <family val="2"/>
      <charset val="23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patternFill>
    </fill>
    <fill>
      <patternFill patternType="solid">
        <fgColor theme="9" tint="0.39997558519241921"/>
        <bgColor indexed="65"/>
      </patternFill>
    </fill>
    <fill>
      <patternFill patternType="solid">
        <fgColor indexed="49"/>
        <bgColor indexed="64"/>
      </patternFill>
    </fill>
    <fill>
      <patternFill patternType="solid">
        <fgColor indexed="13"/>
        <bgColor indexed="64"/>
      </patternFill>
    </fill>
    <fill>
      <patternFill patternType="solid">
        <fgColor theme="8" tint="0.79998168889431442"/>
        <bgColor indexed="64"/>
      </patternFill>
    </fill>
    <fill>
      <patternFill patternType="solid">
        <fgColor indexed="5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indexed="41"/>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rgb="FFFFC7CE"/>
        <bgColor indexed="64"/>
      </patternFill>
    </fill>
    <fill>
      <patternFill patternType="solid">
        <fgColor theme="4"/>
        <bgColor theme="4"/>
      </patternFill>
    </fill>
    <fill>
      <patternFill patternType="solid">
        <fgColor indexed="43"/>
        <bgColor indexed="64"/>
      </patternFill>
    </fill>
    <fill>
      <patternFill patternType="solid">
        <fgColor indexed="44"/>
        <bgColor indexed="64"/>
      </patternFill>
    </fill>
    <fill>
      <patternFill patternType="solid">
        <fgColor rgb="FFB9DDE8"/>
      </patternFill>
    </fill>
    <fill>
      <patternFill patternType="solid">
        <fgColor rgb="FF123D0D"/>
      </patternFill>
    </fill>
    <fill>
      <patternFill patternType="solid">
        <fgColor rgb="FFFFFFFF"/>
      </patternFill>
    </fill>
    <fill>
      <patternFill patternType="solid">
        <fgColor rgb="FFD9EAF7"/>
      </patternFill>
    </fill>
    <fill>
      <patternFill patternType="solid">
        <fgColor rgb="FFFFF200"/>
      </patternFill>
    </fill>
    <fill>
      <patternFill patternType="solid">
        <fgColor rgb="FFE2F0D9"/>
      </patternFill>
    </fill>
    <fill>
      <patternFill patternType="solid">
        <fgColor rgb="FFB7DEE8"/>
      </patternFill>
    </fill>
    <fill>
      <patternFill patternType="solid">
        <fgColor rgb="FFC0E6F5"/>
        <bgColor rgb="FFC0E6F5"/>
      </patternFill>
    </fill>
    <fill>
      <patternFill patternType="solid">
        <fgColor rgb="FFC0E6F5"/>
      </patternFill>
    </fill>
    <fill>
      <patternFill patternType="solid">
        <fgColor rgb="FFFFFF00"/>
      </patternFill>
    </fill>
    <fill>
      <patternFill patternType="solid">
        <fgColor theme="8" tint="0.79995117038483843"/>
        <bgColor indexed="65"/>
      </patternFill>
    </fill>
  </fills>
  <borders count="77">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style="thin">
        <color auto="1"/>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style="medium">
        <color indexed="64"/>
      </left>
      <right/>
      <top style="double">
        <color theme="4"/>
      </top>
      <bottom style="thin">
        <color indexed="64"/>
      </bottom>
      <diagonal/>
    </border>
    <border>
      <left/>
      <right/>
      <top style="double">
        <color theme="4"/>
      </top>
      <bottom style="thin">
        <color indexed="64"/>
      </bottom>
      <diagonal/>
    </border>
    <border>
      <left/>
      <right style="medium">
        <color indexed="64"/>
      </right>
      <top style="double">
        <color theme="4"/>
      </top>
      <bottom style="thin">
        <color indexed="64"/>
      </bottom>
      <diagonal/>
    </border>
    <border>
      <left style="thin">
        <color theme="4" tint="0.39997558519241921"/>
      </left>
      <right/>
      <top style="double">
        <color indexed="64"/>
      </top>
      <bottom/>
      <diagonal/>
    </border>
    <border>
      <left/>
      <right/>
      <top style="double">
        <color indexed="64"/>
      </top>
      <bottom/>
      <diagonal/>
    </border>
    <border>
      <left/>
      <right style="thin">
        <color theme="4" tint="0.39997558519241921"/>
      </right>
      <top style="double">
        <color indexed="64"/>
      </top>
      <bottom/>
      <diagonal/>
    </border>
    <border>
      <left style="medium">
        <color indexed="64"/>
      </left>
      <right/>
      <top style="double">
        <color theme="4"/>
      </top>
      <bottom style="thin">
        <color theme="4" tint="0.39997558519241921"/>
      </bottom>
      <diagonal/>
    </border>
    <border>
      <left/>
      <right/>
      <top style="double">
        <color theme="4"/>
      </top>
      <bottom style="thin">
        <color theme="4" tint="0.39997558519241921"/>
      </bottom>
      <diagonal/>
    </border>
    <border>
      <left/>
      <right style="medium">
        <color indexed="64"/>
      </right>
      <top style="double">
        <color theme="4"/>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style="medium">
        <color indexed="64"/>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medium">
        <color indexed="64"/>
      </left>
      <right/>
      <top style="thin">
        <color theme="4" tint="0.39997558519241921"/>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rgb="FF7F7F7F"/>
      </bottom>
      <diagonal/>
    </border>
    <border>
      <left/>
      <right style="thin">
        <color indexed="64"/>
      </right>
      <top style="thin">
        <color indexed="64"/>
      </top>
      <bottom style="thin">
        <color indexed="64"/>
      </bottom>
      <diagonal/>
    </border>
    <border>
      <left style="thin">
        <color indexed="64"/>
      </left>
      <right/>
      <top style="thin">
        <color indexed="64"/>
      </top>
      <bottom style="thin">
        <color rgb="FF7F7F7F"/>
      </bottom>
      <diagonal/>
    </border>
    <border>
      <left/>
      <right style="thin">
        <color indexed="64"/>
      </right>
      <top style="thin">
        <color indexed="64"/>
      </top>
      <bottom style="thin">
        <color rgb="FF7F7F7F"/>
      </bottom>
      <diagonal/>
    </border>
    <border>
      <left/>
      <right/>
      <top style="thin">
        <color rgb="FF7F7F7F"/>
      </top>
      <bottom style="thin">
        <color indexed="64"/>
      </bottom>
      <diagonal/>
    </border>
    <border>
      <left/>
      <right style="thin">
        <color indexed="64"/>
      </right>
      <top style="thin">
        <color rgb="FF7F7F7F"/>
      </top>
      <bottom style="thin">
        <color indexed="64"/>
      </bottom>
      <diagonal/>
    </border>
    <border>
      <left style="thin">
        <color indexed="64"/>
      </left>
      <right/>
      <top style="thin">
        <color rgb="FF7F7F7F"/>
      </top>
      <bottom/>
      <diagonal/>
    </border>
    <border>
      <left/>
      <right/>
      <top style="thin">
        <color rgb="FF7F7F7F"/>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thin">
        <color rgb="FF7F7F7F"/>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6" borderId="1" applyNumberFormat="0" applyAlignment="0" applyProtection="0"/>
    <xf numFmtId="0" fontId="8" fillId="7" borderId="0" applyNumberFormat="0" applyBorder="0" applyAlignment="0" applyProtection="0"/>
    <xf numFmtId="0" fontId="1" fillId="8" borderId="0" applyNumberFormat="0" applyBorder="0" applyAlignment="0" applyProtection="0"/>
    <xf numFmtId="0" fontId="9" fillId="0" borderId="0" applyNumberFormat="0" applyFill="0" applyBorder="0" applyAlignment="0" applyProtection="0"/>
    <xf numFmtId="0" fontId="16" fillId="0" borderId="0"/>
    <xf numFmtId="44" fontId="1" fillId="0" borderId="0" applyFont="0" applyFill="0" applyBorder="0" applyAlignment="0" applyProtection="0"/>
    <xf numFmtId="0" fontId="23" fillId="0" borderId="0" applyNumberFormat="0" applyBorder="0" applyAlignment="0"/>
    <xf numFmtId="0" fontId="31" fillId="0" borderId="0"/>
    <xf numFmtId="0" fontId="57" fillId="0" borderId="0"/>
    <xf numFmtId="0" fontId="59" fillId="0" borderId="0" applyNumberFormat="0" applyFill="0" applyBorder="0" applyAlignment="0" applyProtection="0"/>
  </cellStyleXfs>
  <cellXfs count="352">
    <xf numFmtId="0" fontId="0" fillId="0" borderId="0" xfId="0"/>
    <xf numFmtId="0" fontId="10" fillId="0" borderId="0" xfId="0" applyFont="1"/>
    <xf numFmtId="0" fontId="11" fillId="0" borderId="0" xfId="0" applyFont="1"/>
    <xf numFmtId="0" fontId="12" fillId="9" borderId="0" xfId="9" applyFont="1" applyFill="1"/>
    <xf numFmtId="0" fontId="12" fillId="9" borderId="0" xfId="9" applyNumberFormat="1" applyFont="1" applyFill="1" applyProtection="1"/>
    <xf numFmtId="0" fontId="13" fillId="0" borderId="0" xfId="0" applyFont="1"/>
    <xf numFmtId="0" fontId="13" fillId="12" borderId="0" xfId="0" applyFont="1" applyFill="1"/>
    <xf numFmtId="0" fontId="0" fillId="12" borderId="0" xfId="0" applyFill="1"/>
    <xf numFmtId="0" fontId="0" fillId="0" borderId="0" xfId="0" applyAlignment="1">
      <alignment wrapText="1"/>
    </xf>
    <xf numFmtId="0" fontId="14" fillId="0" borderId="0" xfId="3" quotePrefix="1" applyFont="1" applyFill="1"/>
    <xf numFmtId="0" fontId="15" fillId="0" borderId="3" xfId="0" applyFont="1" applyBorder="1" applyAlignment="1">
      <alignment wrapText="1"/>
    </xf>
    <xf numFmtId="0" fontId="17" fillId="9" borderId="0" xfId="9" applyNumberFormat="1" applyFont="1" applyFill="1" applyProtection="1"/>
    <xf numFmtId="0" fontId="17" fillId="0" borderId="0" xfId="9" applyNumberFormat="1" applyFont="1" applyFill="1" applyProtection="1"/>
    <xf numFmtId="0" fontId="15" fillId="0" borderId="8" xfId="0" applyFont="1" applyBorder="1" applyAlignment="1">
      <alignment wrapText="1"/>
    </xf>
    <xf numFmtId="0" fontId="15" fillId="0" borderId="0" xfId="0" applyFont="1" applyAlignment="1">
      <alignment wrapText="1"/>
    </xf>
    <xf numFmtId="0" fontId="15" fillId="0" borderId="0" xfId="0" applyFont="1" applyAlignment="1" applyProtection="1">
      <alignment wrapText="1"/>
      <protection locked="0"/>
    </xf>
    <xf numFmtId="0" fontId="15" fillId="0" borderId="0" xfId="0" applyFont="1" applyProtection="1">
      <protection locked="0"/>
    </xf>
    <xf numFmtId="0" fontId="18" fillId="6" borderId="0" xfId="6" applyNumberFormat="1" applyFont="1" applyBorder="1" applyAlignment="1" applyProtection="1">
      <alignment horizontal="left" vertical="justify" wrapText="1"/>
    </xf>
    <xf numFmtId="164" fontId="20" fillId="0" borderId="0" xfId="5" applyNumberFormat="1" applyFont="1" applyFill="1" applyBorder="1" applyAlignment="1" applyProtection="1"/>
    <xf numFmtId="0" fontId="21" fillId="0" borderId="0" xfId="0" applyFont="1"/>
    <xf numFmtId="44" fontId="1" fillId="0" borderId="0" xfId="1" applyFont="1"/>
    <xf numFmtId="0" fontId="0" fillId="0" borderId="0" xfId="0" applyAlignment="1">
      <alignment horizontal="center" vertical="center"/>
    </xf>
    <xf numFmtId="9" fontId="1" fillId="0" borderId="0" xfId="2" applyFont="1"/>
    <xf numFmtId="0" fontId="6" fillId="0" borderId="0" xfId="0" applyFont="1"/>
    <xf numFmtId="0" fontId="0" fillId="0" borderId="0" xfId="0" applyAlignment="1">
      <alignment horizontal="center" vertical="center" wrapText="1"/>
    </xf>
    <xf numFmtId="0" fontId="22" fillId="0" borderId="0" xfId="0" applyFont="1"/>
    <xf numFmtId="0" fontId="25" fillId="0" borderId="0" xfId="0" applyFont="1"/>
    <xf numFmtId="0" fontId="26" fillId="0" borderId="18" xfId="0" applyFont="1" applyBorder="1"/>
    <xf numFmtId="0" fontId="26" fillId="0" borderId="19" xfId="0" applyFont="1" applyBorder="1" applyAlignment="1">
      <alignment horizontal="center" vertical="center"/>
    </xf>
    <xf numFmtId="0" fontId="26" fillId="0" borderId="23" xfId="0" applyFont="1" applyBorder="1"/>
    <xf numFmtId="0" fontId="26" fillId="0" borderId="24" xfId="0" applyFont="1" applyBorder="1" applyAlignment="1">
      <alignment horizontal="center" vertical="center"/>
    </xf>
    <xf numFmtId="44" fontId="26" fillId="0" borderId="25" xfId="1" applyFont="1" applyBorder="1"/>
    <xf numFmtId="0" fontId="26" fillId="0" borderId="21" xfId="0" applyFont="1" applyBorder="1"/>
    <xf numFmtId="0" fontId="26" fillId="0" borderId="22" xfId="0" applyFont="1" applyBorder="1" applyAlignment="1">
      <alignment horizontal="center" vertical="center"/>
    </xf>
    <xf numFmtId="44" fontId="26" fillId="0" borderId="8" xfId="1" applyFont="1" applyBorder="1"/>
    <xf numFmtId="0" fontId="27" fillId="0" borderId="0" xfId="0" applyFont="1"/>
    <xf numFmtId="0" fontId="0" fillId="0" borderId="0" xfId="0" applyAlignment="1">
      <alignment vertical="top"/>
    </xf>
    <xf numFmtId="49" fontId="28" fillId="0" borderId="0" xfId="0" applyNumberFormat="1" applyFont="1"/>
    <xf numFmtId="0" fontId="29" fillId="0" borderId="0" xfId="0" applyFont="1"/>
    <xf numFmtId="0" fontId="30" fillId="0" borderId="0" xfId="0" applyFont="1"/>
    <xf numFmtId="0" fontId="0" fillId="0" borderId="0" xfId="0" applyAlignment="1">
      <alignment horizontal="left" vertical="top"/>
    </xf>
    <xf numFmtId="0" fontId="0" fillId="0" borderId="0" xfId="0" applyAlignment="1">
      <alignment horizontal="center"/>
    </xf>
    <xf numFmtId="0" fontId="0" fillId="0" borderId="0" xfId="0" applyAlignment="1">
      <alignment horizontal="center" vertical="top"/>
    </xf>
    <xf numFmtId="0" fontId="24" fillId="0" borderId="26" xfId="0" applyFont="1" applyBorder="1" applyAlignment="1">
      <alignment horizontal="left" vertical="top" wrapText="1"/>
    </xf>
    <xf numFmtId="0" fontId="32" fillId="0" borderId="26" xfId="13" applyFont="1" applyBorder="1" applyAlignment="1">
      <alignment horizontal="left" vertical="top" wrapText="1"/>
    </xf>
    <xf numFmtId="166" fontId="24" fillId="15" borderId="14" xfId="1" applyNumberFormat="1" applyFont="1" applyFill="1" applyBorder="1" applyAlignment="1" applyProtection="1">
      <alignment horizontal="right" vertical="top"/>
      <protection locked="0"/>
    </xf>
    <xf numFmtId="44" fontId="24" fillId="0" borderId="15" xfId="1" applyFont="1" applyBorder="1" applyAlignment="1">
      <alignment horizontal="right" vertical="top"/>
    </xf>
    <xf numFmtId="44" fontId="24" fillId="0" borderId="17" xfId="1" applyFont="1" applyBorder="1" applyAlignment="1">
      <alignment horizontal="right" vertical="top"/>
    </xf>
    <xf numFmtId="44" fontId="24" fillId="0" borderId="12" xfId="1" applyFont="1" applyBorder="1" applyAlignment="1">
      <alignment horizontal="right" vertical="top"/>
    </xf>
    <xf numFmtId="44" fontId="24" fillId="0" borderId="15" xfId="0" applyNumberFormat="1" applyFont="1" applyBorder="1" applyAlignment="1">
      <alignment horizontal="right" vertical="top"/>
    </xf>
    <xf numFmtId="0" fontId="0" fillId="17" borderId="27" xfId="0" applyFill="1" applyBorder="1" applyAlignment="1">
      <alignment horizontal="left" vertical="top" wrapText="1"/>
    </xf>
    <xf numFmtId="0" fontId="0" fillId="17" borderId="13" xfId="0" applyFill="1" applyBorder="1" applyAlignment="1">
      <alignment horizontal="left" vertical="top" wrapText="1"/>
    </xf>
    <xf numFmtId="44" fontId="0" fillId="17" borderId="13" xfId="0" applyNumberFormat="1" applyFill="1" applyBorder="1" applyAlignment="1">
      <alignment horizontal="left" vertical="top"/>
    </xf>
    <xf numFmtId="44" fontId="0" fillId="17" borderId="13" xfId="0" applyNumberFormat="1" applyFill="1" applyBorder="1" applyAlignment="1">
      <alignment horizontal="right" vertical="top"/>
    </xf>
    <xf numFmtId="166" fontId="0" fillId="17" borderId="13" xfId="0" applyNumberFormat="1" applyFill="1" applyBorder="1" applyAlignment="1">
      <alignment horizontal="right" vertical="top"/>
    </xf>
    <xf numFmtId="44" fontId="0" fillId="17" borderId="12" xfId="0" applyNumberFormat="1" applyFill="1" applyBorder="1" applyAlignment="1">
      <alignment horizontal="right" vertical="top"/>
    </xf>
    <xf numFmtId="165" fontId="0" fillId="17" borderId="16" xfId="0" applyNumberFormat="1" applyFill="1" applyBorder="1" applyAlignment="1">
      <alignment horizontal="right" vertical="top"/>
    </xf>
    <xf numFmtId="44" fontId="0" fillId="0" borderId="20" xfId="1" applyFont="1" applyBorder="1"/>
    <xf numFmtId="0" fontId="7" fillId="0" borderId="0" xfId="0" applyFont="1" applyAlignment="1">
      <alignment vertical="center"/>
    </xf>
    <xf numFmtId="0" fontId="33" fillId="0" borderId="0" xfId="0" applyFont="1" applyAlignment="1">
      <alignment horizontal="left" vertical="center" indent="5"/>
    </xf>
    <xf numFmtId="0" fontId="35" fillId="0" borderId="0" xfId="0" applyFont="1"/>
    <xf numFmtId="0" fontId="36" fillId="0" borderId="0" xfId="0" applyFont="1"/>
    <xf numFmtId="0" fontId="37" fillId="4" borderId="0" xfId="5" applyFont="1" applyBorder="1"/>
    <xf numFmtId="0" fontId="4" fillId="4" borderId="0" xfId="5" applyBorder="1"/>
    <xf numFmtId="0" fontId="4" fillId="0" borderId="0" xfId="5" applyFill="1" applyBorder="1"/>
    <xf numFmtId="0" fontId="9" fillId="9" borderId="0" xfId="9" applyNumberFormat="1" applyFill="1" applyProtection="1"/>
    <xf numFmtId="0" fontId="9" fillId="9" borderId="0" xfId="9" applyFill="1"/>
    <xf numFmtId="0" fontId="9" fillId="18" borderId="4" xfId="9" applyFill="1" applyBorder="1" applyAlignment="1">
      <alignment wrapText="1"/>
    </xf>
    <xf numFmtId="0" fontId="9" fillId="18" borderId="5" xfId="9" applyFill="1" applyBorder="1"/>
    <xf numFmtId="0" fontId="9" fillId="18" borderId="6" xfId="9" applyFill="1" applyBorder="1"/>
    <xf numFmtId="0" fontId="38" fillId="18" borderId="4" xfId="9" applyFont="1" applyFill="1" applyBorder="1" applyAlignment="1">
      <alignment wrapText="1"/>
    </xf>
    <xf numFmtId="0" fontId="9" fillId="18" borderId="6" xfId="9" applyFill="1" applyBorder="1" applyAlignment="1">
      <alignment wrapText="1"/>
    </xf>
    <xf numFmtId="0" fontId="9" fillId="0" borderId="0" xfId="9" applyFill="1" applyBorder="1"/>
    <xf numFmtId="0" fontId="36" fillId="0" borderId="18" xfId="0" applyFont="1" applyBorder="1"/>
    <xf numFmtId="0" fontId="36" fillId="0" borderId="19" xfId="0" applyFont="1" applyBorder="1"/>
    <xf numFmtId="0" fontId="39" fillId="0" borderId="20" xfId="9" applyFont="1" applyBorder="1"/>
    <xf numFmtId="0" fontId="36" fillId="0" borderId="2" xfId="0" applyFont="1" applyBorder="1"/>
    <xf numFmtId="0" fontId="36" fillId="0" borderId="11" xfId="0" applyFont="1" applyBorder="1"/>
    <xf numFmtId="0" fontId="0" fillId="0" borderId="2" xfId="0" applyBorder="1" applyAlignment="1">
      <alignment vertical="justify"/>
    </xf>
    <xf numFmtId="0" fontId="40" fillId="0" borderId="0" xfId="0" applyFont="1"/>
    <xf numFmtId="0" fontId="41" fillId="0" borderId="11" xfId="0" applyFont="1" applyBorder="1"/>
    <xf numFmtId="165" fontId="0" fillId="0" borderId="0" xfId="0" applyNumberFormat="1"/>
    <xf numFmtId="0" fontId="8" fillId="0" borderId="2" xfId="0" applyFont="1" applyBorder="1"/>
    <xf numFmtId="0" fontId="5" fillId="0" borderId="2" xfId="0" applyFont="1" applyBorder="1"/>
    <xf numFmtId="0" fontId="5" fillId="0" borderId="0" xfId="0" applyFont="1"/>
    <xf numFmtId="0" fontId="5" fillId="0" borderId="11" xfId="0" applyFont="1" applyBorder="1"/>
    <xf numFmtId="165" fontId="8" fillId="0" borderId="0" xfId="0" applyNumberFormat="1" applyFont="1"/>
    <xf numFmtId="165" fontId="8" fillId="0" borderId="11" xfId="0" applyNumberFormat="1" applyFont="1" applyBorder="1"/>
    <xf numFmtId="0" fontId="0" fillId="16" borderId="0" xfId="0" applyFill="1" applyAlignment="1">
      <alignment vertical="justify" wrapText="1"/>
    </xf>
    <xf numFmtId="0" fontId="43" fillId="3" borderId="11" xfId="4" applyFont="1" applyBorder="1" applyAlignment="1">
      <alignment vertical="justify"/>
    </xf>
    <xf numFmtId="0" fontId="0" fillId="0" borderId="47" xfId="0" applyBorder="1"/>
    <xf numFmtId="0" fontId="0" fillId="0" borderId="48" xfId="0" applyBorder="1"/>
    <xf numFmtId="0" fontId="0" fillId="0" borderId="49" xfId="0" applyBorder="1"/>
    <xf numFmtId="0" fontId="5" fillId="0" borderId="2" xfId="0" applyFont="1" applyBorder="1" applyAlignment="1">
      <alignment wrapText="1"/>
    </xf>
    <xf numFmtId="165" fontId="5" fillId="0" borderId="0" xfId="0" applyNumberFormat="1" applyFont="1"/>
    <xf numFmtId="165" fontId="5" fillId="0" borderId="11" xfId="0" applyNumberFormat="1" applyFont="1" applyBorder="1"/>
    <xf numFmtId="0" fontId="0" fillId="16" borderId="2" xfId="0" applyFill="1" applyBorder="1" applyAlignment="1">
      <alignment vertical="justify"/>
    </xf>
    <xf numFmtId="165" fontId="7" fillId="0" borderId="0" xfId="0" applyNumberFormat="1" applyFont="1"/>
    <xf numFmtId="0" fontId="42" fillId="0" borderId="21" xfId="0" applyFont="1" applyBorder="1"/>
    <xf numFmtId="0" fontId="42" fillId="0" borderId="22" xfId="0" applyFont="1" applyBorder="1"/>
    <xf numFmtId="0" fontId="42" fillId="0" borderId="8" xfId="0" applyFont="1" applyBorder="1"/>
    <xf numFmtId="0" fontId="35" fillId="0" borderId="11" xfId="0" applyFont="1" applyBorder="1"/>
    <xf numFmtId="0" fontId="0" fillId="0" borderId="4" xfId="0" applyBorder="1" applyAlignment="1">
      <alignment horizontal="left"/>
    </xf>
    <xf numFmtId="165" fontId="0" fillId="0" borderId="5" xfId="0" applyNumberFormat="1" applyBorder="1"/>
    <xf numFmtId="165" fontId="0" fillId="0" borderId="6" xfId="0" applyNumberFormat="1" applyBorder="1"/>
    <xf numFmtId="0" fontId="3" fillId="3" borderId="0" xfId="4"/>
    <xf numFmtId="165" fontId="44" fillId="15" borderId="22" xfId="0" applyNumberFormat="1" applyFont="1" applyFill="1" applyBorder="1" applyProtection="1">
      <protection locked="0"/>
    </xf>
    <xf numFmtId="0" fontId="9" fillId="18" borderId="18" xfId="9" applyFill="1" applyBorder="1" applyAlignment="1">
      <alignment wrapText="1"/>
    </xf>
    <xf numFmtId="0" fontId="0" fillId="0" borderId="2" xfId="0" applyBorder="1"/>
    <xf numFmtId="0" fontId="0" fillId="0" borderId="11" xfId="0" applyBorder="1"/>
    <xf numFmtId="0" fontId="0" fillId="19" borderId="2" xfId="0" applyFill="1" applyBorder="1" applyAlignment="1">
      <alignment vertical="justify"/>
    </xf>
    <xf numFmtId="165" fontId="0" fillId="0" borderId="11" xfId="0" applyNumberFormat="1" applyBorder="1"/>
    <xf numFmtId="0" fontId="9" fillId="0" borderId="0" xfId="9"/>
    <xf numFmtId="0" fontId="0" fillId="0" borderId="21" xfId="0" applyBorder="1" applyAlignment="1">
      <alignment vertical="justify"/>
    </xf>
    <xf numFmtId="165" fontId="0" fillId="0" borderId="22" xfId="0" applyNumberFormat="1" applyBorder="1"/>
    <xf numFmtId="165" fontId="44" fillId="15" borderId="8" xfId="0" applyNumberFormat="1" applyFont="1" applyFill="1" applyBorder="1" applyProtection="1">
      <protection locked="0"/>
    </xf>
    <xf numFmtId="0" fontId="9" fillId="3" borderId="0" xfId="9" applyFill="1"/>
    <xf numFmtId="0" fontId="46" fillId="20" borderId="0" xfId="0" applyFont="1" applyFill="1" applyAlignment="1">
      <alignment vertical="justify"/>
    </xf>
    <xf numFmtId="0" fontId="47" fillId="0" borderId="0" xfId="0" applyFont="1"/>
    <xf numFmtId="165" fontId="47" fillId="0" borderId="0" xfId="0" applyNumberFormat="1" applyFont="1"/>
    <xf numFmtId="0" fontId="3" fillId="0" borderId="0" xfId="0" applyFont="1"/>
    <xf numFmtId="0" fontId="47" fillId="0" borderId="21" xfId="0" applyFont="1" applyBorder="1"/>
    <xf numFmtId="165" fontId="47" fillId="0" borderId="22" xfId="0" applyNumberFormat="1" applyFont="1" applyBorder="1"/>
    <xf numFmtId="0" fontId="3" fillId="21" borderId="8" xfId="0" applyFont="1" applyFill="1" applyBorder="1"/>
    <xf numFmtId="0" fontId="36" fillId="0" borderId="0" xfId="0" applyFont="1" applyAlignment="1">
      <alignment vertical="justify"/>
    </xf>
    <xf numFmtId="0" fontId="48" fillId="0" borderId="0" xfId="9" applyNumberFormat="1" applyFont="1" applyFill="1" applyBorder="1" applyAlignment="1" applyProtection="1">
      <alignment horizontal="right" wrapText="1"/>
    </xf>
    <xf numFmtId="165" fontId="48" fillId="0" borderId="0" xfId="9" applyNumberFormat="1" applyFont="1" applyFill="1" applyBorder="1" applyProtection="1"/>
    <xf numFmtId="0" fontId="49" fillId="0" borderId="2" xfId="0" applyFont="1" applyBorder="1"/>
    <xf numFmtId="165" fontId="50" fillId="0" borderId="0" xfId="0" applyNumberFormat="1" applyFont="1"/>
    <xf numFmtId="0" fontId="0" fillId="0" borderId="0" xfId="0" applyAlignment="1">
      <alignment vertical="justify"/>
    </xf>
    <xf numFmtId="0" fontId="0" fillId="0" borderId="0" xfId="0" applyAlignment="1">
      <alignment vertical="justify" wrapText="1"/>
    </xf>
    <xf numFmtId="0" fontId="5" fillId="22" borderId="50" xfId="0" applyFont="1" applyFill="1" applyBorder="1"/>
    <xf numFmtId="0" fontId="5" fillId="22" borderId="51" xfId="0" applyFont="1" applyFill="1" applyBorder="1"/>
    <xf numFmtId="0" fontId="5" fillId="22" borderId="52" xfId="0" applyFont="1" applyFill="1" applyBorder="1"/>
    <xf numFmtId="0" fontId="0" fillId="14" borderId="53" xfId="0" applyFill="1" applyBorder="1" applyAlignment="1">
      <alignment vertical="justify"/>
    </xf>
    <xf numFmtId="165" fontId="0" fillId="14" borderId="45" xfId="0" applyNumberFormat="1" applyFill="1" applyBorder="1"/>
    <xf numFmtId="0" fontId="43" fillId="3" borderId="54" xfId="4" applyFont="1" applyBorder="1" applyAlignment="1">
      <alignment vertical="justify"/>
    </xf>
    <xf numFmtId="0" fontId="0" fillId="0" borderId="55" xfId="0" applyBorder="1" applyAlignment="1">
      <alignment vertical="justify"/>
    </xf>
    <xf numFmtId="165" fontId="44" fillId="0" borderId="22" xfId="0" applyNumberFormat="1" applyFont="1" applyBorder="1"/>
    <xf numFmtId="0" fontId="43" fillId="3" borderId="56" xfId="4" applyFont="1" applyBorder="1" applyAlignment="1">
      <alignment vertical="justify"/>
    </xf>
    <xf numFmtId="0" fontId="8" fillId="0" borderId="0" xfId="7" applyNumberFormat="1" applyFill="1" applyProtection="1"/>
    <xf numFmtId="0" fontId="52" fillId="0" borderId="0" xfId="0" applyFont="1"/>
    <xf numFmtId="0" fontId="17" fillId="9" borderId="0" xfId="9" applyFont="1" applyFill="1"/>
    <xf numFmtId="0" fontId="53" fillId="0" borderId="0" xfId="0" applyFont="1"/>
    <xf numFmtId="0" fontId="56" fillId="0" borderId="0" xfId="0" applyFont="1"/>
    <xf numFmtId="0" fontId="54" fillId="24" borderId="0" xfId="0" applyFont="1" applyFill="1"/>
    <xf numFmtId="0" fontId="54" fillId="0" borderId="0" xfId="0" applyFont="1"/>
    <xf numFmtId="0" fontId="52" fillId="0" borderId="0" xfId="0" applyFont="1" applyAlignment="1">
      <alignment wrapText="1"/>
    </xf>
    <xf numFmtId="0" fontId="17" fillId="0" borderId="0" xfId="9" applyNumberFormat="1" applyFont="1" applyFill="1" applyBorder="1" applyProtection="1"/>
    <xf numFmtId="0" fontId="58" fillId="0" borderId="0" xfId="14" applyFont="1" applyAlignment="1">
      <alignment horizontal="left" vertical="center"/>
    </xf>
    <xf numFmtId="0" fontId="0" fillId="0" borderId="0" xfId="0" applyAlignment="1">
      <alignment horizontal="left" vertical="center" indent="1"/>
    </xf>
    <xf numFmtId="0" fontId="0" fillId="0" borderId="0" xfId="0" quotePrefix="1" applyAlignment="1">
      <alignment horizontal="left" vertical="center" indent="1"/>
    </xf>
    <xf numFmtId="0" fontId="7" fillId="0" borderId="0" xfId="0" applyFont="1"/>
    <xf numFmtId="165" fontId="64" fillId="0" borderId="0" xfId="0" applyNumberFormat="1" applyFont="1"/>
    <xf numFmtId="165" fontId="65" fillId="30" borderId="24" xfId="0" applyNumberFormat="1" applyFont="1" applyFill="1" applyBorder="1" applyAlignment="1">
      <alignment horizontal="right" vertical="center" wrapText="1"/>
    </xf>
    <xf numFmtId="165" fontId="65" fillId="30" borderId="60" xfId="0" applyNumberFormat="1" applyFont="1" applyFill="1" applyBorder="1" applyAlignment="1">
      <alignment horizontal="right" vertical="center" wrapText="1"/>
    </xf>
    <xf numFmtId="165" fontId="65" fillId="30" borderId="57" xfId="0" applyNumberFormat="1" applyFont="1" applyFill="1" applyBorder="1" applyAlignment="1">
      <alignment horizontal="right" vertical="center" wrapText="1"/>
    </xf>
    <xf numFmtId="165" fontId="65" fillId="30" borderId="58" xfId="0" applyNumberFormat="1" applyFont="1" applyFill="1" applyBorder="1" applyAlignment="1">
      <alignment horizontal="right" vertical="center" wrapText="1"/>
    </xf>
    <xf numFmtId="0" fontId="62" fillId="31" borderId="14" xfId="0" applyFont="1" applyFill="1" applyBorder="1" applyAlignment="1">
      <alignment vertical="top" wrapText="1"/>
    </xf>
    <xf numFmtId="0" fontId="67" fillId="30" borderId="14" xfId="0" applyFont="1" applyFill="1" applyBorder="1" applyAlignment="1">
      <alignment vertical="top" wrapText="1"/>
    </xf>
    <xf numFmtId="0" fontId="0" fillId="5" borderId="14" xfId="0" applyFill="1" applyBorder="1" applyAlignment="1">
      <alignment vertical="top" wrapText="1"/>
    </xf>
    <xf numFmtId="0" fontId="0" fillId="0" borderId="14" xfId="0" applyBorder="1" applyAlignment="1">
      <alignment vertical="top" wrapText="1"/>
    </xf>
    <xf numFmtId="0" fontId="62" fillId="25" borderId="14" xfId="0" applyFont="1" applyFill="1" applyBorder="1" applyAlignment="1">
      <alignment horizontal="left" vertical="top" wrapText="1"/>
    </xf>
    <xf numFmtId="0" fontId="65" fillId="30" borderId="14" xfId="0" applyFont="1" applyFill="1" applyBorder="1" applyAlignment="1">
      <alignment horizontal="left" vertical="top" wrapText="1"/>
    </xf>
    <xf numFmtId="0" fontId="68" fillId="5" borderId="14" xfId="0" applyFont="1" applyFill="1" applyBorder="1" applyAlignment="1">
      <alignment horizontal="left" vertical="top" wrapText="1"/>
    </xf>
    <xf numFmtId="0" fontId="68" fillId="27" borderId="14" xfId="0" applyFont="1" applyFill="1" applyBorder="1" applyAlignment="1">
      <alignment horizontal="left" vertical="top" wrapText="1"/>
    </xf>
    <xf numFmtId="0" fontId="17" fillId="0" borderId="0" xfId="9" applyFont="1" applyFill="1"/>
    <xf numFmtId="0" fontId="17" fillId="9" borderId="14" xfId="9" applyNumberFormat="1" applyFont="1" applyFill="1" applyBorder="1" applyProtection="1"/>
    <xf numFmtId="0" fontId="60" fillId="0" borderId="0" xfId="0" applyFont="1"/>
    <xf numFmtId="0" fontId="69" fillId="0" borderId="0" xfId="9" applyFont="1"/>
    <xf numFmtId="0" fontId="63" fillId="26" borderId="63" xfId="0" applyFont="1" applyFill="1" applyBorder="1" applyAlignment="1">
      <alignment horizontal="center" vertical="center" wrapText="1"/>
    </xf>
    <xf numFmtId="0" fontId="70" fillId="0" borderId="0" xfId="0" applyFont="1" applyAlignment="1">
      <alignment horizontal="center"/>
    </xf>
    <xf numFmtId="0" fontId="71" fillId="0" borderId="0" xfId="0" applyFont="1"/>
    <xf numFmtId="0" fontId="72" fillId="32" borderId="16" xfId="0" applyFont="1" applyFill="1" applyBorder="1" applyAlignment="1">
      <alignment horizontal="left" vertical="center" wrapText="1"/>
    </xf>
    <xf numFmtId="0" fontId="72" fillId="32" borderId="27" xfId="0" applyFont="1" applyFill="1" applyBorder="1" applyAlignment="1">
      <alignment horizontal="left" vertical="center" wrapText="1"/>
    </xf>
    <xf numFmtId="0" fontId="74" fillId="27" borderId="67" xfId="0" applyFont="1" applyFill="1" applyBorder="1" applyAlignment="1">
      <alignment horizontal="left" vertical="center" wrapText="1"/>
    </xf>
    <xf numFmtId="0" fontId="74" fillId="27" borderId="68" xfId="0" applyFont="1" applyFill="1" applyBorder="1" applyAlignment="1">
      <alignment horizontal="left" vertical="center" wrapText="1"/>
    </xf>
    <xf numFmtId="165" fontId="74" fillId="28" borderId="68" xfId="0" applyNumberFormat="1" applyFont="1" applyFill="1" applyBorder="1" applyAlignment="1">
      <alignment horizontal="right" vertical="center" wrapText="1"/>
    </xf>
    <xf numFmtId="165" fontId="74" fillId="28" borderId="69" xfId="0" applyNumberFormat="1" applyFont="1" applyFill="1" applyBorder="1" applyAlignment="1">
      <alignment horizontal="right" vertical="center" wrapText="1"/>
    </xf>
    <xf numFmtId="1" fontId="75" fillId="15" borderId="24" xfId="0" applyNumberFormat="1" applyFont="1" applyFill="1" applyBorder="1" applyAlignment="1">
      <alignment vertical="center" wrapText="1"/>
    </xf>
    <xf numFmtId="1" fontId="75" fillId="15" borderId="57" xfId="0" applyNumberFormat="1" applyFont="1" applyFill="1" applyBorder="1" applyAlignment="1">
      <alignment vertical="center" wrapText="1"/>
    </xf>
    <xf numFmtId="0" fontId="74" fillId="27" borderId="70" xfId="0" applyFont="1" applyFill="1" applyBorder="1" applyAlignment="1">
      <alignment horizontal="left" vertical="center" wrapText="1"/>
    </xf>
    <xf numFmtId="0" fontId="74" fillId="27" borderId="71" xfId="0" applyFont="1" applyFill="1" applyBorder="1" applyAlignment="1">
      <alignment horizontal="left" vertical="center" wrapText="1"/>
    </xf>
    <xf numFmtId="165" fontId="74" fillId="28" borderId="71" xfId="0" applyNumberFormat="1" applyFont="1" applyFill="1" applyBorder="1" applyAlignment="1">
      <alignment horizontal="right" vertical="center" wrapText="1"/>
    </xf>
    <xf numFmtId="165" fontId="74" fillId="28" borderId="72" xfId="0" applyNumberFormat="1" applyFont="1" applyFill="1" applyBorder="1" applyAlignment="1">
      <alignment horizontal="right" vertical="center" wrapText="1"/>
    </xf>
    <xf numFmtId="0" fontId="76" fillId="26" borderId="65" xfId="0" applyFont="1" applyFill="1" applyBorder="1" applyAlignment="1">
      <alignment horizontal="left" vertical="center" wrapText="1"/>
    </xf>
    <xf numFmtId="0" fontId="76" fillId="26" borderId="66" xfId="0" applyFont="1" applyFill="1" applyBorder="1" applyAlignment="1">
      <alignment horizontal="left" vertical="center" wrapText="1"/>
    </xf>
    <xf numFmtId="0" fontId="76" fillId="26" borderId="63" xfId="0" applyFont="1" applyFill="1" applyBorder="1" applyAlignment="1">
      <alignment horizontal="center" vertical="center" wrapText="1"/>
    </xf>
    <xf numFmtId="0" fontId="76" fillId="26" borderId="64" xfId="0" applyFont="1" applyFill="1" applyBorder="1" applyAlignment="1">
      <alignment horizontal="center" vertical="center" wrapText="1"/>
    </xf>
    <xf numFmtId="0" fontId="61" fillId="0" borderId="0" xfId="0" applyFont="1" applyAlignment="1">
      <alignment horizontal="left" vertical="center" wrapText="1"/>
    </xf>
    <xf numFmtId="1" fontId="61" fillId="0" borderId="0" xfId="0" applyNumberFormat="1" applyFont="1" applyAlignment="1">
      <alignment vertical="center" wrapText="1"/>
    </xf>
    <xf numFmtId="165" fontId="61" fillId="0" borderId="0" xfId="0" applyNumberFormat="1" applyFont="1" applyAlignment="1">
      <alignment horizontal="right" vertical="center" wrapText="1"/>
    </xf>
    <xf numFmtId="0" fontId="74" fillId="27" borderId="15" xfId="0" applyFont="1" applyFill="1" applyBorder="1" applyAlignment="1">
      <alignment horizontal="left" vertical="center" wrapText="1"/>
    </xf>
    <xf numFmtId="0" fontId="74" fillId="27" borderId="24" xfId="0" applyFont="1" applyFill="1" applyBorder="1" applyAlignment="1">
      <alignment horizontal="left" vertical="center" wrapText="1"/>
    </xf>
    <xf numFmtId="165" fontId="74" fillId="28" borderId="24" xfId="0" applyNumberFormat="1" applyFont="1" applyFill="1" applyBorder="1" applyAlignment="1">
      <alignment horizontal="right" vertical="center" wrapText="1"/>
    </xf>
    <xf numFmtId="165" fontId="74" fillId="28" borderId="60" xfId="0" applyNumberFormat="1" applyFont="1" applyFill="1" applyBorder="1" applyAlignment="1">
      <alignment horizontal="right" vertical="center" wrapText="1"/>
    </xf>
    <xf numFmtId="0" fontId="74" fillId="27" borderId="17" xfId="0" applyFont="1" applyFill="1" applyBorder="1" applyAlignment="1">
      <alignment horizontal="left" vertical="center" wrapText="1"/>
    </xf>
    <xf numFmtId="0" fontId="74" fillId="27" borderId="57" xfId="0" applyFont="1" applyFill="1" applyBorder="1" applyAlignment="1">
      <alignment horizontal="left" vertical="center" wrapText="1"/>
    </xf>
    <xf numFmtId="165" fontId="74" fillId="28" borderId="57" xfId="0" applyNumberFormat="1" applyFont="1" applyFill="1" applyBorder="1" applyAlignment="1">
      <alignment horizontal="right" vertical="center" wrapText="1"/>
    </xf>
    <xf numFmtId="165" fontId="74" fillId="28" borderId="58" xfId="0" applyNumberFormat="1" applyFont="1" applyFill="1" applyBorder="1" applyAlignment="1">
      <alignment horizontal="right" vertical="center" wrapText="1"/>
    </xf>
    <xf numFmtId="0" fontId="63" fillId="26" borderId="66" xfId="0" applyFont="1" applyFill="1" applyBorder="1" applyAlignment="1">
      <alignment horizontal="center" vertical="center" wrapText="1"/>
    </xf>
    <xf numFmtId="0" fontId="76" fillId="26" borderId="66" xfId="0" applyFont="1" applyFill="1" applyBorder="1" applyAlignment="1">
      <alignment horizontal="center" vertical="center" wrapText="1"/>
    </xf>
    <xf numFmtId="0" fontId="76" fillId="26" borderId="73" xfId="0" applyFont="1" applyFill="1" applyBorder="1" applyAlignment="1">
      <alignment horizontal="center" vertical="center" wrapText="1"/>
    </xf>
    <xf numFmtId="0" fontId="73" fillId="0" borderId="0" xfId="0" applyFont="1" applyAlignment="1">
      <alignment horizontal="center" vertical="center"/>
    </xf>
    <xf numFmtId="0" fontId="0" fillId="0" borderId="0" xfId="0" applyAlignment="1">
      <alignment vertical="center"/>
    </xf>
    <xf numFmtId="44" fontId="1" fillId="0" borderId="0" xfId="1" applyFont="1" applyAlignment="1">
      <alignment vertical="center"/>
    </xf>
    <xf numFmtId="9" fontId="1" fillId="0" borderId="0" xfId="2" applyFont="1" applyAlignment="1">
      <alignment vertical="center"/>
    </xf>
    <xf numFmtId="0" fontId="30" fillId="0" borderId="0" xfId="0" applyFont="1" applyAlignment="1">
      <alignment vertical="center"/>
    </xf>
    <xf numFmtId="0" fontId="73" fillId="0" borderId="0" xfId="0" applyFont="1" applyAlignment="1">
      <alignment vertical="center"/>
    </xf>
    <xf numFmtId="0" fontId="15" fillId="10" borderId="6" xfId="0" applyFont="1" applyFill="1" applyBorder="1" applyAlignment="1" applyProtection="1">
      <alignment wrapText="1"/>
      <protection locked="0"/>
    </xf>
    <xf numFmtId="0" fontId="15" fillId="0" borderId="8" xfId="0" applyFont="1" applyBorder="1" applyAlignment="1">
      <alignment horizontal="left" wrapText="1"/>
    </xf>
    <xf numFmtId="0" fontId="15" fillId="10" borderId="8" xfId="0" applyFont="1" applyFill="1" applyBorder="1" applyAlignment="1" applyProtection="1">
      <alignment horizontal="left"/>
      <protection locked="0"/>
    </xf>
    <xf numFmtId="0" fontId="15" fillId="10" borderId="8" xfId="0" applyFont="1" applyFill="1" applyBorder="1" applyProtection="1">
      <protection locked="0"/>
    </xf>
    <xf numFmtId="0" fontId="15" fillId="0" borderId="6" xfId="0" applyFont="1" applyBorder="1" applyAlignment="1">
      <alignment horizontal="left" wrapText="1"/>
    </xf>
    <xf numFmtId="0" fontId="15" fillId="0" borderId="11" xfId="0" applyFont="1" applyBorder="1" applyAlignment="1">
      <alignment horizontal="left" wrapText="1"/>
    </xf>
    <xf numFmtId="0" fontId="15" fillId="10" borderId="11" xfId="0" applyFont="1" applyFill="1" applyBorder="1" applyAlignment="1" applyProtection="1">
      <alignment horizontal="left"/>
      <protection locked="0"/>
    </xf>
    <xf numFmtId="0" fontId="51" fillId="9" borderId="0" xfId="0" applyFont="1" applyFill="1"/>
    <xf numFmtId="0" fontId="54" fillId="23" borderId="0" xfId="0" applyFont="1" applyFill="1"/>
    <xf numFmtId="0" fontId="68" fillId="27" borderId="15" xfId="0" applyFont="1" applyFill="1" applyBorder="1" applyAlignment="1">
      <alignment horizontal="left" vertical="center" wrapText="1"/>
    </xf>
    <xf numFmtId="0" fontId="32" fillId="0" borderId="14" xfId="13" applyFont="1" applyBorder="1" applyAlignment="1">
      <alignment horizontal="left" vertical="top" wrapText="1"/>
    </xf>
    <xf numFmtId="44" fontId="32" fillId="0" borderId="14" xfId="13" applyNumberFormat="1" applyFont="1" applyBorder="1" applyAlignment="1">
      <alignment horizontal="right" vertical="top" wrapText="1"/>
    </xf>
    <xf numFmtId="44" fontId="32" fillId="11" borderId="14" xfId="13" applyNumberFormat="1" applyFont="1" applyFill="1" applyBorder="1" applyAlignment="1">
      <alignment horizontal="right" vertical="top" wrapText="1"/>
    </xf>
    <xf numFmtId="44" fontId="24" fillId="11" borderId="15" xfId="0" applyNumberFormat="1" applyFont="1" applyFill="1" applyBorder="1" applyAlignment="1">
      <alignment horizontal="right" vertical="top"/>
    </xf>
    <xf numFmtId="0" fontId="7" fillId="0" borderId="0" xfId="0" applyFont="1" applyAlignment="1">
      <alignment horizontal="left" vertical="center" indent="1"/>
    </xf>
    <xf numFmtId="0" fontId="9" fillId="9" borderId="0" xfId="9" applyFill="1" applyAlignment="1"/>
    <xf numFmtId="1" fontId="74" fillId="29" borderId="68" xfId="0" applyNumberFormat="1" applyFont="1" applyFill="1" applyBorder="1" applyAlignment="1" applyProtection="1">
      <alignment horizontal="right" vertical="center" wrapText="1"/>
      <protection locked="0"/>
    </xf>
    <xf numFmtId="1" fontId="74" fillId="29" borderId="71" xfId="0" applyNumberFormat="1" applyFont="1" applyFill="1" applyBorder="1" applyAlignment="1" applyProtection="1">
      <alignment horizontal="right" vertical="center" wrapText="1"/>
      <protection locked="0"/>
    </xf>
    <xf numFmtId="44" fontId="32" fillId="0" borderId="26" xfId="13" applyNumberFormat="1" applyFont="1" applyBorder="1" applyAlignment="1">
      <alignment horizontal="right" vertical="top" wrapText="1"/>
    </xf>
    <xf numFmtId="44" fontId="24" fillId="0" borderId="14" xfId="1" applyFont="1" applyBorder="1" applyAlignment="1">
      <alignment horizontal="right" vertical="top"/>
    </xf>
    <xf numFmtId="44" fontId="24" fillId="11" borderId="14" xfId="1" applyFont="1" applyFill="1" applyBorder="1" applyAlignment="1">
      <alignment horizontal="right" vertical="top"/>
    </xf>
    <xf numFmtId="0" fontId="32" fillId="11" borderId="14" xfId="13" applyFont="1" applyFill="1" applyBorder="1" applyAlignment="1" applyProtection="1">
      <alignment horizontal="left" vertical="top" wrapText="1"/>
      <protection locked="0"/>
    </xf>
    <xf numFmtId="44" fontId="32" fillId="11" borderId="14" xfId="13" applyNumberFormat="1" applyFont="1" applyFill="1" applyBorder="1" applyAlignment="1" applyProtection="1">
      <alignment horizontal="right" vertical="top" wrapText="1"/>
      <protection locked="0"/>
    </xf>
    <xf numFmtId="0" fontId="72" fillId="33" borderId="12" xfId="0" applyFont="1" applyFill="1" applyBorder="1" applyAlignment="1">
      <alignment horizontal="left" vertical="center" wrapText="1"/>
    </xf>
    <xf numFmtId="0" fontId="72" fillId="33" borderId="16" xfId="0" applyFont="1" applyFill="1" applyBorder="1" applyAlignment="1">
      <alignment horizontal="left" vertical="center" wrapText="1"/>
    </xf>
    <xf numFmtId="1" fontId="75" fillId="34" borderId="24" xfId="0" applyNumberFormat="1" applyFont="1" applyFill="1" applyBorder="1" applyAlignment="1">
      <alignment vertical="center" wrapText="1"/>
    </xf>
    <xf numFmtId="0" fontId="72" fillId="33" borderId="27" xfId="0" applyFont="1" applyFill="1" applyBorder="1" applyAlignment="1">
      <alignment horizontal="left" vertical="center" wrapText="1"/>
    </xf>
    <xf numFmtId="0" fontId="81" fillId="0" borderId="0" xfId="0" applyFont="1" applyAlignment="1">
      <alignment horizontal="center"/>
    </xf>
    <xf numFmtId="0" fontId="82" fillId="0" borderId="0" xfId="0" applyFont="1"/>
    <xf numFmtId="0" fontId="83" fillId="33" borderId="16" xfId="0" applyFont="1" applyFill="1" applyBorder="1" applyAlignment="1">
      <alignment horizontal="left" vertical="center" wrapText="1"/>
    </xf>
    <xf numFmtId="0" fontId="83" fillId="33" borderId="27" xfId="0" applyFont="1" applyFill="1" applyBorder="1" applyAlignment="1">
      <alignment horizontal="left" vertical="center" wrapText="1"/>
    </xf>
    <xf numFmtId="1" fontId="74" fillId="29" borderId="57" xfId="0" applyNumberFormat="1" applyFont="1" applyFill="1" applyBorder="1" applyAlignment="1" applyProtection="1">
      <alignment horizontal="right" vertical="center" wrapText="1"/>
      <protection locked="0"/>
    </xf>
    <xf numFmtId="1" fontId="74" fillId="29" borderId="24" xfId="0" applyNumberFormat="1" applyFont="1" applyFill="1" applyBorder="1" applyAlignment="1" applyProtection="1">
      <alignment horizontal="right" vertical="center" wrapText="1"/>
      <protection locked="0"/>
    </xf>
    <xf numFmtId="0" fontId="74" fillId="35" borderId="17" xfId="0" applyFont="1" applyFill="1" applyBorder="1" applyAlignment="1" applyProtection="1">
      <alignment horizontal="left" vertical="center" wrapText="1"/>
      <protection locked="0"/>
    </xf>
    <xf numFmtId="0" fontId="74" fillId="35" borderId="57" xfId="0" applyFont="1" applyFill="1" applyBorder="1" applyAlignment="1" applyProtection="1">
      <alignment horizontal="left" vertical="center" wrapText="1"/>
      <protection locked="0"/>
    </xf>
    <xf numFmtId="165" fontId="74" fillId="28" borderId="57" xfId="0" applyNumberFormat="1" applyFont="1" applyFill="1" applyBorder="1" applyAlignment="1" applyProtection="1">
      <alignment horizontal="right" vertical="center" wrapText="1"/>
      <protection locked="0"/>
    </xf>
    <xf numFmtId="0" fontId="84" fillId="0" borderId="2" xfId="0" applyFont="1" applyBorder="1"/>
    <xf numFmtId="0" fontId="85" fillId="0" borderId="0" xfId="0" applyFont="1"/>
    <xf numFmtId="0" fontId="85" fillId="0" borderId="11" xfId="0" applyFont="1" applyBorder="1"/>
    <xf numFmtId="0" fontId="84" fillId="0" borderId="0" xfId="0" applyFont="1"/>
    <xf numFmtId="0" fontId="86" fillId="13" borderId="2" xfId="8" applyFont="1" applyFill="1" applyBorder="1"/>
    <xf numFmtId="0" fontId="87" fillId="13" borderId="0" xfId="8" applyFont="1" applyFill="1"/>
    <xf numFmtId="3" fontId="84" fillId="13" borderId="0" xfId="0" applyNumberFormat="1" applyFont="1" applyFill="1"/>
    <xf numFmtId="0" fontId="84" fillId="13" borderId="11" xfId="0" applyFont="1" applyFill="1" applyBorder="1"/>
    <xf numFmtId="0" fontId="88" fillId="0" borderId="28" xfId="0" applyFont="1" applyBorder="1"/>
    <xf numFmtId="0" fontId="88" fillId="0" borderId="16" xfId="0" applyFont="1" applyBorder="1"/>
    <xf numFmtId="0" fontId="88" fillId="0" borderId="29" xfId="0" applyFont="1" applyBorder="1"/>
    <xf numFmtId="0" fontId="87" fillId="0" borderId="0" xfId="0" applyFont="1"/>
    <xf numFmtId="0" fontId="88" fillId="13" borderId="30" xfId="0" applyFont="1" applyFill="1" applyBorder="1"/>
    <xf numFmtId="0" fontId="88" fillId="13" borderId="31" xfId="0" applyFont="1" applyFill="1" applyBorder="1"/>
    <xf numFmtId="0" fontId="88" fillId="13" borderId="32" xfId="0" applyFont="1" applyFill="1" applyBorder="1"/>
    <xf numFmtId="0" fontId="87" fillId="0" borderId="33" xfId="0" applyFont="1" applyBorder="1"/>
    <xf numFmtId="165" fontId="87" fillId="0" borderId="31" xfId="0" applyNumberFormat="1" applyFont="1" applyBorder="1"/>
    <xf numFmtId="165" fontId="87" fillId="0" borderId="34" xfId="0" applyNumberFormat="1" applyFont="1" applyBorder="1"/>
    <xf numFmtId="0" fontId="87" fillId="13" borderId="30" xfId="0" applyFont="1" applyFill="1" applyBorder="1"/>
    <xf numFmtId="3" fontId="87" fillId="13" borderId="31" xfId="0" applyNumberFormat="1" applyFont="1" applyFill="1" applyBorder="1"/>
    <xf numFmtId="3" fontId="89" fillId="13" borderId="32" xfId="9" applyNumberFormat="1" applyFont="1" applyFill="1" applyBorder="1"/>
    <xf numFmtId="0" fontId="90" fillId="0" borderId="35" xfId="9" applyFont="1" applyFill="1" applyBorder="1" applyAlignment="1">
      <alignment wrapText="1"/>
    </xf>
    <xf numFmtId="165" fontId="90" fillId="0" borderId="36" xfId="9" applyNumberFormat="1" applyFont="1" applyFill="1" applyBorder="1"/>
    <xf numFmtId="165" fontId="90" fillId="0" borderId="37" xfId="9" applyNumberFormat="1" applyFont="1" applyFill="1" applyBorder="1"/>
    <xf numFmtId="165" fontId="84" fillId="0" borderId="0" xfId="0" applyNumberFormat="1" applyFont="1"/>
    <xf numFmtId="165" fontId="84" fillId="0" borderId="11" xfId="0" applyNumberFormat="1" applyFont="1" applyBorder="1"/>
    <xf numFmtId="0" fontId="87" fillId="13" borderId="38" xfId="0" applyFont="1" applyFill="1" applyBorder="1"/>
    <xf numFmtId="3" fontId="87" fillId="13" borderId="39" xfId="0" applyNumberFormat="1" applyFont="1" applyFill="1" applyBorder="1"/>
    <xf numFmtId="3" fontId="89" fillId="13" borderId="40" xfId="9" applyNumberFormat="1" applyFont="1" applyFill="1" applyBorder="1"/>
    <xf numFmtId="0" fontId="88" fillId="0" borderId="33" xfId="0" applyFont="1" applyBorder="1"/>
    <xf numFmtId="165" fontId="88" fillId="0" borderId="31" xfId="0" applyNumberFormat="1" applyFont="1" applyBorder="1"/>
    <xf numFmtId="165" fontId="88" fillId="0" borderId="34" xfId="0" applyNumberFormat="1" applyFont="1" applyBorder="1"/>
    <xf numFmtId="0" fontId="87" fillId="0" borderId="33" xfId="0" applyFont="1" applyBorder="1" applyAlignment="1">
      <alignment vertical="justify"/>
    </xf>
    <xf numFmtId="0" fontId="88" fillId="0" borderId="41" xfId="0" applyFont="1" applyBorder="1" applyAlignment="1">
      <alignment vertical="justify"/>
    </xf>
    <xf numFmtId="165" fontId="88" fillId="0" borderId="42" xfId="0" applyNumberFormat="1" applyFont="1" applyBorder="1"/>
    <xf numFmtId="165" fontId="88" fillId="0" borderId="43" xfId="0" applyNumberFormat="1" applyFont="1" applyBorder="1"/>
    <xf numFmtId="165" fontId="87" fillId="0" borderId="0" xfId="0" applyNumberFormat="1" applyFont="1"/>
    <xf numFmtId="0" fontId="87" fillId="0" borderId="2" xfId="0" applyFont="1" applyBorder="1"/>
    <xf numFmtId="0" fontId="87" fillId="0" borderId="11" xfId="0" applyFont="1" applyBorder="1"/>
    <xf numFmtId="0" fontId="87" fillId="13" borderId="39" xfId="0" applyFont="1" applyFill="1" applyBorder="1"/>
    <xf numFmtId="0" fontId="84" fillId="0" borderId="11" xfId="0" applyFont="1" applyBorder="1"/>
    <xf numFmtId="0" fontId="87" fillId="13" borderId="44" xfId="0" applyFont="1" applyFill="1" applyBorder="1"/>
    <xf numFmtId="3" fontId="87" fillId="13" borderId="45" xfId="0" applyNumberFormat="1" applyFont="1" applyFill="1" applyBorder="1"/>
    <xf numFmtId="3" fontId="89" fillId="13" borderId="46" xfId="9" applyNumberFormat="1" applyFont="1" applyFill="1" applyBorder="1"/>
    <xf numFmtId="0" fontId="0" fillId="0" borderId="0" xfId="0" applyAlignment="1">
      <alignment horizontal="left" wrapText="1"/>
    </xf>
    <xf numFmtId="0" fontId="10" fillId="10" borderId="2" xfId="0" applyFont="1" applyFill="1" applyBorder="1" applyAlignment="1">
      <alignment vertical="top"/>
    </xf>
    <xf numFmtId="0" fontId="0" fillId="0" borderId="0" xfId="0"/>
    <xf numFmtId="0" fontId="10" fillId="11" borderId="0" xfId="0" applyFont="1" applyFill="1" applyAlignment="1">
      <alignment vertical="top"/>
    </xf>
    <xf numFmtId="0" fontId="75" fillId="30" borderId="15" xfId="0" applyFont="1" applyFill="1" applyBorder="1" applyAlignment="1">
      <alignment horizontal="left" vertical="center" wrapText="1"/>
    </xf>
    <xf numFmtId="0" fontId="75" fillId="30" borderId="24" xfId="0" applyFont="1" applyFill="1" applyBorder="1" applyAlignment="1">
      <alignment horizontal="left" vertical="center" wrapText="1"/>
    </xf>
    <xf numFmtId="0" fontId="15" fillId="0" borderId="7" xfId="0" applyFont="1" applyBorder="1" applyAlignment="1">
      <alignment wrapText="1"/>
    </xf>
    <xf numFmtId="0" fontId="15" fillId="0" borderId="9" xfId="0" applyFont="1" applyBorder="1" applyAlignment="1">
      <alignment wrapText="1"/>
    </xf>
    <xf numFmtId="0" fontId="15" fillId="0" borderId="10" xfId="0" applyFont="1" applyBorder="1" applyAlignment="1">
      <alignment wrapText="1"/>
    </xf>
    <xf numFmtId="0" fontId="15" fillId="10" borderId="4" xfId="0" applyFont="1" applyFill="1" applyBorder="1" applyAlignment="1" applyProtection="1">
      <alignment wrapText="1"/>
      <protection locked="0"/>
    </xf>
    <xf numFmtId="0" fontId="15" fillId="10" borderId="6" xfId="0" applyFont="1" applyFill="1" applyBorder="1" applyAlignment="1" applyProtection="1">
      <alignment wrapText="1"/>
      <protection locked="0"/>
    </xf>
    <xf numFmtId="0" fontId="15" fillId="10" borderId="4" xfId="0" applyFont="1" applyFill="1" applyBorder="1" applyAlignment="1" applyProtection="1">
      <alignment horizontal="left"/>
      <protection locked="0"/>
    </xf>
    <xf numFmtId="0" fontId="15" fillId="10" borderId="5" xfId="0" applyFont="1" applyFill="1" applyBorder="1" applyAlignment="1" applyProtection="1">
      <alignment horizontal="left"/>
      <protection locked="0"/>
    </xf>
    <xf numFmtId="0" fontId="15" fillId="10" borderId="6" xfId="0" applyFont="1" applyFill="1" applyBorder="1" applyAlignment="1" applyProtection="1">
      <alignment horizontal="left"/>
      <protection locked="0"/>
    </xf>
    <xf numFmtId="0" fontId="15" fillId="10" borderId="4" xfId="0" applyFont="1" applyFill="1" applyBorder="1" applyAlignment="1" applyProtection="1">
      <alignment horizontal="left" wrapText="1"/>
      <protection locked="0"/>
    </xf>
    <xf numFmtId="0" fontId="15" fillId="10" borderId="6" xfId="0" applyFont="1" applyFill="1" applyBorder="1" applyAlignment="1" applyProtection="1">
      <alignment horizontal="left" wrapText="1"/>
      <protection locked="0"/>
    </xf>
    <xf numFmtId="3" fontId="19" fillId="10" borderId="4" xfId="0" applyNumberFormat="1" applyFont="1" applyFill="1" applyBorder="1" applyAlignment="1" applyProtection="1">
      <alignment horizontal="left"/>
      <protection locked="0"/>
    </xf>
    <xf numFmtId="3" fontId="19" fillId="10" borderId="5" xfId="0" applyNumberFormat="1" applyFont="1" applyFill="1" applyBorder="1" applyAlignment="1" applyProtection="1">
      <alignment horizontal="left"/>
      <protection locked="0"/>
    </xf>
    <xf numFmtId="3" fontId="19" fillId="10" borderId="6" xfId="0" applyNumberFormat="1" applyFont="1" applyFill="1" applyBorder="1" applyAlignment="1" applyProtection="1">
      <alignment horizontal="left"/>
      <protection locked="0"/>
    </xf>
    <xf numFmtId="0" fontId="66" fillId="25" borderId="61" xfId="0" applyFont="1" applyFill="1" applyBorder="1" applyAlignment="1">
      <alignment horizontal="left" vertical="center" wrapText="1"/>
    </xf>
    <xf numFmtId="0" fontId="66" fillId="25" borderId="59" xfId="0" applyFont="1" applyFill="1" applyBorder="1" applyAlignment="1">
      <alignment horizontal="left" vertical="center" wrapText="1"/>
    </xf>
    <xf numFmtId="0" fontId="66" fillId="25" borderId="62" xfId="0" applyFont="1" applyFill="1" applyBorder="1" applyAlignment="1">
      <alignment horizontal="left" vertical="center" wrapText="1"/>
    </xf>
    <xf numFmtId="0" fontId="75" fillId="30" borderId="17" xfId="0" applyFont="1" applyFill="1" applyBorder="1" applyAlignment="1">
      <alignment horizontal="left" vertical="center" wrapText="1"/>
    </xf>
    <xf numFmtId="0" fontId="75" fillId="30" borderId="57" xfId="0" applyFont="1" applyFill="1" applyBorder="1" applyAlignment="1">
      <alignment horizontal="left" vertical="center" wrapText="1"/>
    </xf>
    <xf numFmtId="0" fontId="79" fillId="13" borderId="47" xfId="0" applyFont="1" applyFill="1" applyBorder="1" applyAlignment="1">
      <alignment horizontal="left" vertical="center"/>
    </xf>
    <xf numFmtId="0" fontId="79" fillId="13" borderId="48" xfId="0" applyFont="1" applyFill="1" applyBorder="1" applyAlignment="1">
      <alignment horizontal="left" vertical="center"/>
    </xf>
    <xf numFmtId="0" fontId="79" fillId="13" borderId="21" xfId="0" applyFont="1" applyFill="1" applyBorder="1" applyAlignment="1">
      <alignment horizontal="left" vertical="center"/>
    </xf>
    <xf numFmtId="0" fontId="79" fillId="13" borderId="22" xfId="0" applyFont="1" applyFill="1" applyBorder="1" applyAlignment="1">
      <alignment horizontal="left" vertical="center"/>
    </xf>
    <xf numFmtId="0" fontId="79" fillId="13" borderId="47" xfId="0" applyFont="1" applyFill="1" applyBorder="1" applyAlignment="1">
      <alignment horizontal="left" vertical="center" wrapText="1"/>
    </xf>
    <xf numFmtId="0" fontId="79" fillId="13" borderId="48" xfId="0" applyFont="1" applyFill="1" applyBorder="1" applyAlignment="1">
      <alignment horizontal="left" vertical="center" wrapText="1"/>
    </xf>
    <xf numFmtId="0" fontId="79" fillId="13" borderId="21" xfId="0" applyFont="1" applyFill="1" applyBorder="1" applyAlignment="1">
      <alignment horizontal="left" vertical="center" wrapText="1"/>
    </xf>
    <xf numFmtId="0" fontId="79" fillId="13" borderId="22" xfId="0" applyFont="1" applyFill="1" applyBorder="1" applyAlignment="1">
      <alignment horizontal="left" vertical="center" wrapText="1"/>
    </xf>
    <xf numFmtId="165" fontId="79" fillId="13" borderId="48" xfId="0" applyNumberFormat="1" applyFont="1" applyFill="1" applyBorder="1" applyAlignment="1">
      <alignment horizontal="right" vertical="center"/>
    </xf>
    <xf numFmtId="165" fontId="79" fillId="13" borderId="49" xfId="0" applyNumberFormat="1" applyFont="1" applyFill="1" applyBorder="1" applyAlignment="1">
      <alignment horizontal="right" vertical="center"/>
    </xf>
    <xf numFmtId="165" fontId="79" fillId="13" borderId="22" xfId="0" applyNumberFormat="1" applyFont="1" applyFill="1" applyBorder="1" applyAlignment="1">
      <alignment horizontal="right" vertical="center"/>
    </xf>
    <xf numFmtId="165" fontId="79" fillId="13" borderId="8" xfId="0" applyNumberFormat="1" applyFont="1" applyFill="1" applyBorder="1" applyAlignment="1">
      <alignment horizontal="right" vertical="center"/>
    </xf>
    <xf numFmtId="165" fontId="78" fillId="13" borderId="48" xfId="0" applyNumberFormat="1" applyFont="1" applyFill="1" applyBorder="1" applyAlignment="1">
      <alignment horizontal="right" vertical="center"/>
    </xf>
    <xf numFmtId="0" fontId="78" fillId="13" borderId="49" xfId="0" applyFont="1" applyFill="1" applyBorder="1" applyAlignment="1">
      <alignment horizontal="right" vertical="center"/>
    </xf>
    <xf numFmtId="165" fontId="78" fillId="13" borderId="22" xfId="0" applyNumberFormat="1" applyFont="1" applyFill="1" applyBorder="1" applyAlignment="1">
      <alignment horizontal="right" vertical="center"/>
    </xf>
    <xf numFmtId="0" fontId="78" fillId="13" borderId="8" xfId="0" applyFont="1" applyFill="1" applyBorder="1" applyAlignment="1">
      <alignment horizontal="right" vertical="center"/>
    </xf>
    <xf numFmtId="165" fontId="78" fillId="13" borderId="19" xfId="0" applyNumberFormat="1" applyFont="1" applyFill="1" applyBorder="1" applyAlignment="1">
      <alignment horizontal="right" vertical="center"/>
    </xf>
    <xf numFmtId="0" fontId="78" fillId="13" borderId="19" xfId="0" applyFont="1" applyFill="1" applyBorder="1" applyAlignment="1">
      <alignment horizontal="right" vertical="center"/>
    </xf>
    <xf numFmtId="0" fontId="78" fillId="13" borderId="20" xfId="0" applyFont="1" applyFill="1" applyBorder="1" applyAlignment="1">
      <alignment horizontal="right" vertical="center"/>
    </xf>
    <xf numFmtId="165" fontId="78" fillId="13" borderId="24" xfId="0" applyNumberFormat="1" applyFont="1" applyFill="1" applyBorder="1" applyAlignment="1">
      <alignment horizontal="right" vertical="center"/>
    </xf>
    <xf numFmtId="0" fontId="78" fillId="13" borderId="24" xfId="0" applyFont="1" applyFill="1" applyBorder="1" applyAlignment="1">
      <alignment horizontal="right" vertical="center"/>
    </xf>
    <xf numFmtId="0" fontId="78" fillId="13" borderId="25" xfId="0" applyFont="1" applyFill="1" applyBorder="1" applyAlignment="1">
      <alignment horizontal="right" vertical="center"/>
    </xf>
    <xf numFmtId="165" fontId="78" fillId="13" borderId="75" xfId="0" applyNumberFormat="1" applyFont="1" applyFill="1" applyBorder="1" applyAlignment="1">
      <alignment horizontal="right" vertical="center"/>
    </xf>
    <xf numFmtId="165" fontId="78" fillId="13" borderId="76" xfId="0" applyNumberFormat="1" applyFont="1" applyFill="1" applyBorder="1" applyAlignment="1">
      <alignment horizontal="right" vertical="center"/>
    </xf>
    <xf numFmtId="0" fontId="78" fillId="13" borderId="18" xfId="0" applyFont="1" applyFill="1" applyBorder="1" applyAlignment="1">
      <alignment horizontal="left" vertical="center"/>
    </xf>
    <xf numFmtId="0" fontId="78" fillId="13" borderId="19" xfId="0" applyFont="1" applyFill="1" applyBorder="1" applyAlignment="1">
      <alignment horizontal="left" vertical="center"/>
    </xf>
    <xf numFmtId="0" fontId="78" fillId="13" borderId="23" xfId="0" applyFont="1" applyFill="1" applyBorder="1" applyAlignment="1">
      <alignment horizontal="left" vertical="center"/>
    </xf>
    <xf numFmtId="0" fontId="78" fillId="13" borderId="24" xfId="0" applyFont="1" applyFill="1" applyBorder="1" applyAlignment="1">
      <alignment horizontal="left" vertical="center"/>
    </xf>
    <xf numFmtId="0" fontId="78" fillId="13" borderId="74" xfId="0" applyFont="1" applyFill="1" applyBorder="1" applyAlignment="1">
      <alignment horizontal="left" vertical="center" wrapText="1"/>
    </xf>
    <xf numFmtId="0" fontId="78" fillId="13" borderId="75" xfId="0" applyFont="1" applyFill="1" applyBorder="1" applyAlignment="1">
      <alignment horizontal="left" vertical="center" wrapText="1"/>
    </xf>
    <xf numFmtId="0" fontId="17" fillId="9" borderId="0" xfId="9" applyNumberFormat="1" applyFont="1" applyFill="1" applyAlignment="1" applyProtection="1">
      <alignment horizontal="center"/>
    </xf>
    <xf numFmtId="0" fontId="16" fillId="10" borderId="4" xfId="0" applyFont="1" applyFill="1" applyBorder="1" applyAlignment="1" applyProtection="1">
      <alignment wrapText="1"/>
      <protection locked="0"/>
    </xf>
    <xf numFmtId="0" fontId="16" fillId="10" borderId="5" xfId="0" applyFont="1" applyFill="1" applyBorder="1" applyAlignment="1" applyProtection="1">
      <alignment wrapText="1"/>
      <protection locked="0"/>
    </xf>
    <xf numFmtId="0" fontId="16" fillId="10" borderId="6" xfId="0" applyFont="1" applyFill="1" applyBorder="1" applyAlignment="1" applyProtection="1">
      <alignment wrapText="1"/>
      <protection locked="0"/>
    </xf>
    <xf numFmtId="0" fontId="15" fillId="10" borderId="5" xfId="0" applyFont="1" applyFill="1" applyBorder="1" applyAlignment="1" applyProtection="1">
      <alignment wrapText="1"/>
      <protection locked="0"/>
    </xf>
    <xf numFmtId="0" fontId="9" fillId="9" borderId="0" xfId="9" applyFill="1" applyAlignment="1">
      <alignment horizontal="center"/>
    </xf>
    <xf numFmtId="0" fontId="0" fillId="0" borderId="0" xfId="0" applyAlignment="1">
      <alignment wrapText="1"/>
    </xf>
    <xf numFmtId="0" fontId="54" fillId="23" borderId="14" xfId="0" applyFont="1" applyFill="1" applyBorder="1" applyAlignment="1">
      <alignment horizontal="left"/>
    </xf>
    <xf numFmtId="0" fontId="51" fillId="9" borderId="0" xfId="0" applyFont="1" applyFill="1" applyAlignment="1">
      <alignment horizontal="left"/>
    </xf>
  </cellXfs>
  <cellStyles count="16">
    <cellStyle name="60 % – Poudarek6" xfId="8" builtinId="52"/>
    <cellStyle name="Currency 2" xfId="11" xr:uid="{8736991C-2308-4E8D-97A1-F8965D3A4788}"/>
    <cellStyle name="Dobro" xfId="3" builtinId="26"/>
    <cellStyle name="Hiperpovezava" xfId="9" builtinId="8"/>
    <cellStyle name="Hyperlink 2" xfId="15" xr:uid="{F8805B5A-0F95-4590-9302-54D0D1FC2097}"/>
    <cellStyle name="Navadno" xfId="0" builtinId="0"/>
    <cellStyle name="Nevtralno" xfId="5" builtinId="28"/>
    <cellStyle name="Normal 2" xfId="12" xr:uid="{93ABC1E3-6CE2-47EC-9AA0-EF41A5F78C1B}"/>
    <cellStyle name="Normal 2 2" xfId="10" xr:uid="{A7013D82-8968-402D-AEEB-6EC0886F7D43}"/>
    <cellStyle name="Normal 2 2 2" xfId="14" xr:uid="{4000B31D-514A-4268-95E1-991CE437BD20}"/>
    <cellStyle name="Normal 3" xfId="13" xr:uid="{F7BFA038-EA96-465D-A30B-A4F42ACEC2A9}"/>
    <cellStyle name="Odstotek" xfId="2" builtinId="5"/>
    <cellStyle name="Poudarek1" xfId="7" builtinId="29"/>
    <cellStyle name="Preveri celico" xfId="6" builtinId="23"/>
    <cellStyle name="Slabo" xfId="4" builtinId="27"/>
    <cellStyle name="Valuta" xfId="1" builtinId="4"/>
  </cellStyles>
  <dxfs count="66">
    <dxf>
      <font>
        <b/>
        <u/>
        <sz val="14"/>
        <color indexed="30"/>
        <family val="2"/>
        <charset val="238"/>
      </font>
      <numFmt numFmtId="165" formatCode="#,##0.00\ &quot;€&quot;"/>
      <fill>
        <patternFill patternType="solid">
          <fgColor indexed="64"/>
          <bgColor rgb="FFFFFF00"/>
        </patternFill>
      </fill>
      <border diagonalUp="0" diagonalDown="0">
        <left/>
        <right/>
        <top style="double">
          <color theme="4"/>
        </top>
        <bottom style="medium">
          <color indexed="64"/>
        </bottom>
      </border>
      <protection locked="0" hidden="0"/>
    </dxf>
    <dxf>
      <numFmt numFmtId="165" formatCode="#,##0.00\ &quot;€&quot;"/>
    </dxf>
    <dxf>
      <alignment horizontal="general" vertical="justify" textRotation="0" wrapText="0" indent="0" justifyLastLine="0" shrinkToFit="0" readingOrder="0"/>
    </dxf>
    <dxf>
      <border outline="0">
        <top style="medium">
          <color indexed="64"/>
        </top>
      </border>
    </dxf>
    <dxf>
      <border outline="0">
        <left style="medium">
          <color indexed="64"/>
        </left>
        <right style="medium">
          <color indexed="64"/>
        </right>
        <top style="medium">
          <color indexed="64"/>
        </top>
        <bottom style="medium">
          <color indexed="64"/>
        </bottom>
      </border>
    </dxf>
    <dxf>
      <border>
        <bottom style="medium">
          <color indexed="64"/>
        </bottom>
      </border>
    </dxf>
    <dxf>
      <border diagonalUp="0" diagonalDown="0">
        <left/>
        <right/>
        <top/>
        <bottom/>
        <vertical/>
        <horizontal/>
      </border>
    </dxf>
    <dxf>
      <font>
        <b val="0"/>
        <i val="0"/>
        <strike val="0"/>
        <condense val="0"/>
        <extend val="0"/>
        <outline val="0"/>
        <shadow val="0"/>
        <u val="none"/>
        <vertAlign val="baseline"/>
        <sz val="11"/>
        <color rgb="FF9C0006"/>
        <name val="Aptos Narrow"/>
        <family val="2"/>
        <charset val="238"/>
        <scheme val="minor"/>
      </font>
    </dxf>
    <dxf>
      <numFmt numFmtId="0" formatCode="General"/>
    </dxf>
    <dxf>
      <font>
        <b val="0"/>
        <i val="0"/>
        <strike val="0"/>
        <condense val="0"/>
        <extend val="0"/>
        <outline val="0"/>
        <shadow val="0"/>
        <u/>
        <vertAlign val="baseline"/>
        <sz val="14"/>
        <color indexed="30"/>
        <name val="Calibri"/>
        <family val="2"/>
        <charset val="238"/>
        <scheme val="none"/>
      </font>
      <numFmt numFmtId="165" formatCode="#,##0.00\ &quot;€&quot;"/>
    </dxf>
    <dxf>
      <font>
        <b/>
        <family val="2"/>
        <charset val="238"/>
      </font>
      <numFmt numFmtId="165" formatCode="#,##0.00\ &quot;€&quot;"/>
      <border diagonalUp="0" diagonalDown="0">
        <left/>
        <right style="medium">
          <color indexed="64"/>
        </right>
        <top/>
        <bottom/>
        <vertical/>
      </border>
    </dxf>
    <dxf>
      <font>
        <b val="0"/>
        <i val="0"/>
        <strike val="0"/>
        <condense val="0"/>
        <extend val="0"/>
        <outline val="0"/>
        <shadow val="0"/>
        <u/>
        <vertAlign val="baseline"/>
        <sz val="14"/>
        <color indexed="30"/>
        <name val="Calibri"/>
        <family val="2"/>
        <charset val="238"/>
        <scheme val="none"/>
      </font>
      <numFmt numFmtId="165" formatCode="#,##0.00\ &quot;€&quot;"/>
    </dxf>
    <dxf>
      <font>
        <b val="0"/>
        <i val="0"/>
        <strike val="0"/>
        <condense val="0"/>
        <extend val="0"/>
        <outline val="0"/>
        <shadow val="0"/>
        <u/>
        <vertAlign val="baseline"/>
        <sz val="14"/>
        <color indexed="30"/>
        <name val="Calibri"/>
        <family val="2"/>
        <charset val="238"/>
        <scheme val="none"/>
      </font>
    </dxf>
    <dxf>
      <alignment horizontal="general" vertical="justify" textRotation="0" wrapText="0" indent="0" justifyLastLine="0" shrinkToFit="0" readingOrder="0"/>
      <border diagonalUp="0" diagonalDown="0">
        <left style="medium">
          <color indexed="64"/>
        </left>
        <right/>
        <top/>
        <bottom/>
        <vertical/>
      </border>
    </dxf>
    <dxf>
      <font>
        <strike val="0"/>
        <outline val="0"/>
        <shadow val="0"/>
        <u/>
        <vertAlign val="baseline"/>
        <sz val="14"/>
        <color indexed="30"/>
        <name val="Calibri"/>
        <family val="2"/>
        <charset val="238"/>
        <scheme val="none"/>
      </font>
    </dxf>
    <dxf>
      <font>
        <b val="0"/>
        <i val="0"/>
        <strike val="0"/>
        <condense val="0"/>
        <extend val="0"/>
        <outline val="0"/>
        <shadow val="0"/>
        <u val="none"/>
        <vertAlign val="baseline"/>
        <sz val="11"/>
        <color rgb="FF9C0006"/>
        <name val="Aptos Narrow"/>
        <family val="2"/>
        <charset val="238"/>
        <scheme val="minor"/>
      </font>
      <fill>
        <patternFill patternType="solid">
          <fgColor indexed="64"/>
          <bgColor rgb="FFFFC7CE"/>
        </patternFill>
      </fill>
      <border diagonalUp="0" diagonalDown="0" outline="0">
        <left/>
        <right style="medium">
          <color indexed="64"/>
        </right>
        <top/>
        <bottom style="medium">
          <color indexed="64"/>
        </bottom>
      </border>
    </dxf>
    <dxf>
      <font>
        <b/>
        <i val="0"/>
        <strike val="0"/>
        <condense val="0"/>
        <extend val="0"/>
        <outline val="0"/>
        <shadow val="0"/>
        <u val="none"/>
        <vertAlign val="baseline"/>
        <sz val="12"/>
        <color indexed="8"/>
        <name val="Calibri"/>
        <family val="2"/>
        <charset val="238"/>
        <scheme val="none"/>
      </font>
      <numFmt numFmtId="0" formatCode="General"/>
    </dxf>
    <dxf>
      <font>
        <b val="0"/>
        <i val="0"/>
        <strike val="0"/>
        <condense val="0"/>
        <extend val="0"/>
        <outline val="0"/>
        <shadow val="0"/>
        <u/>
        <vertAlign val="baseline"/>
        <sz val="14"/>
        <color indexed="30"/>
        <name val="Calibri"/>
        <family val="2"/>
        <charset val="238"/>
        <scheme val="none"/>
      </font>
      <numFmt numFmtId="165" formatCode="#,##0.00\ &quot;€&quot;"/>
      <border diagonalUp="0" diagonalDown="0" outline="0">
        <left/>
        <right/>
        <top/>
        <bottom style="medium">
          <color indexed="64"/>
        </bottom>
      </border>
    </dxf>
    <dxf>
      <font>
        <b val="0"/>
        <i val="0"/>
        <strike val="0"/>
        <condense val="0"/>
        <extend val="0"/>
        <outline val="0"/>
        <shadow val="0"/>
        <u/>
        <vertAlign val="baseline"/>
        <sz val="14"/>
        <color indexed="30"/>
        <name val="Calibri"/>
        <family val="2"/>
        <charset val="238"/>
        <scheme val="none"/>
      </font>
      <numFmt numFmtId="165" formatCode="#,##0.00\ &quot;€&quot;"/>
      <border diagonalUp="0" diagonalDown="0" outline="0">
        <left/>
        <right/>
        <top/>
        <bottom style="medium">
          <color indexed="64"/>
        </bottom>
      </border>
    </dxf>
    <dxf>
      <font>
        <b val="0"/>
        <i val="0"/>
        <strike val="0"/>
        <condense val="0"/>
        <extend val="0"/>
        <outline val="0"/>
        <shadow val="0"/>
        <u/>
        <vertAlign val="baseline"/>
        <sz val="14"/>
        <color indexed="30"/>
        <name val="Calibri"/>
        <family val="2"/>
        <charset val="238"/>
        <scheme val="none"/>
      </font>
      <border diagonalUp="0" diagonalDown="0" outline="0">
        <left style="medium">
          <color indexed="64"/>
        </left>
        <right/>
        <top/>
        <bottom style="medium">
          <color indexed="64"/>
        </bottom>
      </border>
    </dxf>
    <dxf>
      <alignment horizontal="general" vertical="justify"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numFmt numFmtId="165" formatCode="#,##0.00\ &quot;€&quot;"/>
    </dxf>
    <dxf>
      <numFmt numFmtId="165" formatCode="#,##0.00\ &quot;€&quot;"/>
      <alignment horizontal="general" vertical="bottom" textRotation="0" wrapText="0" indent="0" justifyLastLine="0" shrinkToFit="0" readingOrder="0"/>
    </dxf>
    <dxf>
      <numFmt numFmtId="165" formatCode="#,##0.00\ &quot;€&quot;"/>
    </dxf>
    <dxf>
      <numFmt numFmtId="165" formatCode="#,##0.00\ &quot;€&quot;"/>
    </dxf>
    <dxf>
      <numFmt numFmtId="165" formatCode="#,##0.00\ &quot;€&quot;"/>
    </dxf>
    <dxf>
      <numFmt numFmtId="165" formatCode="#,##0.00\ &quot;€&quot;"/>
    </dxf>
    <dxf>
      <alignment horizontal="general" vertical="justify" textRotation="0" wrapText="1" indent="0" justifyLastLine="0" shrinkToFit="0" readingOrder="0"/>
    </dxf>
    <dxf>
      <alignment horizontal="general" vertical="justify" textRotation="0" wrapText="0" indent="0" justifyLastLine="0" shrinkToFit="0" readingOrder="0"/>
    </dxf>
    <dxf>
      <border>
        <top style="thin">
          <color indexed="64"/>
        </top>
      </border>
    </dxf>
    <dxf>
      <border diagonalUp="0" diagonalDown="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numFmt numFmtId="165" formatCode="#,##0.00\ &quot;€&quot;"/>
      <fill>
        <patternFill patternType="solid">
          <fgColor indexed="64"/>
          <bgColor theme="8" tint="0.59999389629810485"/>
        </patternFill>
      </fill>
      <alignment horizontal="right"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Aptos Narrow"/>
        <family val="2"/>
        <scheme val="minor"/>
      </font>
      <numFmt numFmtId="34" formatCode="_-* #,##0.00\ &quot;€&quot;_-;\-* #,##0.00\ &quot;€&quot;_-;_-* &quot;-&quot;??\ &quot;€&quot;_-;_-@_-"/>
      <alignment horizontal="right" vertical="top" textRotation="0" wrapText="0" indent="0" justifyLastLine="0" shrinkToFit="0" readingOrder="0"/>
      <border diagonalUp="0" diagonalDown="0" outline="0">
        <left style="thin">
          <color indexed="64"/>
        </left>
        <right/>
        <top style="thin">
          <color indexed="64"/>
        </top>
        <bottom style="thin">
          <color indexed="64"/>
        </bottom>
      </border>
    </dxf>
    <dxf>
      <numFmt numFmtId="34" formatCode="_-* #,##0.00\ &quot;€&quot;_-;\-* #,##0.00\ &quot;€&quot;_-;_-* &quot;-&quot;??\ &quot;€&quot;_-;_-@_-"/>
      <fill>
        <patternFill patternType="solid">
          <fgColor indexed="64"/>
          <bgColor theme="8" tint="0.59999389629810485"/>
        </patternFill>
      </fill>
      <alignment horizontal="right" vertical="top"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ptos Narrow"/>
        <family val="2"/>
        <scheme val="minor"/>
      </font>
      <numFmt numFmtId="34" formatCode="_-* #,##0.00\ &quot;€&quot;_-;\-* #,##0.00\ &quot;€&quot;_-;_-* &quot;-&quot;??\ &quot;€&quot;_-;_-@_-"/>
      <alignment horizontal="right" vertical="top" textRotation="0" wrapText="0" indent="0" justifyLastLine="0" shrinkToFit="0" readingOrder="0"/>
      <border diagonalUp="0" diagonalDown="0" outline="0">
        <left style="thin">
          <color indexed="64"/>
        </left>
        <right/>
        <top style="thin">
          <color indexed="64"/>
        </top>
        <bottom style="thin">
          <color indexed="64"/>
        </bottom>
      </border>
    </dxf>
    <dxf>
      <numFmt numFmtId="166" formatCode="#,##0_ ;\-#,##0\ "/>
      <fill>
        <patternFill patternType="solid">
          <fgColor indexed="64"/>
          <bgColor theme="8" tint="0.5999938962981048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ptos Narrow"/>
        <family val="2"/>
        <scheme val="minor"/>
      </font>
      <numFmt numFmtId="166" formatCode="#,##0_ ;\-#,##0\ "/>
      <fill>
        <patternFill patternType="solid">
          <fgColor indexed="64"/>
          <bgColor rgb="FFFFFF00"/>
        </patternFill>
      </fill>
      <alignment horizontal="right" vertical="top" textRotation="0" wrapText="0" indent="0" justifyLastLine="0" shrinkToFit="0" readingOrder="0"/>
      <border diagonalUp="0" diagonalDown="0">
        <left style="thin">
          <color auto="1"/>
        </left>
        <right style="thin">
          <color indexed="64"/>
        </right>
        <top style="thin">
          <color indexed="64"/>
        </top>
        <bottom style="thin">
          <color indexed="64"/>
        </bottom>
      </border>
      <protection locked="0" hidden="0"/>
    </dxf>
    <dxf>
      <numFmt numFmtId="34" formatCode="_-* #,##0.00\ &quot;€&quot;_-;\-* #,##0.00\ &quot;€&quot;_-;_-* &quot;-&quot;??\ &quot;€&quot;_-;_-@_-"/>
      <fill>
        <patternFill patternType="solid">
          <fgColor indexed="64"/>
          <bgColor theme="8" tint="0.5999938962981048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ptos Narrow"/>
        <family val="2"/>
        <scheme val="minor"/>
      </font>
      <numFmt numFmtId="34" formatCode="_-* #,##0.00\ &quot;€&quot;_-;\-* #,##0.00\ &quot;€&quot;_-;_-* &quot;-&quot;??\ &quot;€&quot;_-;_-@_-"/>
      <alignment horizontal="right" vertical="top" textRotation="0" wrapText="0" indent="0" justifyLastLine="0" shrinkToFit="0" readingOrder="0"/>
      <border diagonalUp="0" diagonalDown="0" outline="0">
        <left style="thin">
          <color auto="1"/>
        </left>
        <right style="thin">
          <color indexed="64"/>
        </right>
        <top style="thin">
          <color indexed="64"/>
        </top>
        <bottom style="thin">
          <color indexed="64"/>
        </bottom>
      </border>
    </dxf>
    <dxf>
      <numFmt numFmtId="34" formatCode="_-* #,##0.00\ &quot;€&quot;_-;\-* #,##0.00\ &quot;€&quot;_-;_-* &quot;-&quot;??\ &quot;€&quot;_-;_-@_-"/>
      <fill>
        <patternFill patternType="solid">
          <fgColor indexed="64"/>
          <bgColor theme="8" tint="0.5999938962981048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numFmt numFmtId="34" formatCode="_-* #,##0.00\ &quot;€&quot;_-;\-* #,##0.00\ &quot;€&quot;_-;_-* &quot;-&quot;??\ &quot;€&quot;_-;_-@_-"/>
      <alignment horizontal="righ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numFmt numFmtId="34" formatCode="_-* #,##0.00\ &quot;€&quot;_-;\-* #,##0.00\ &quot;€&quot;_-;_-* &quot;-&quot;??\ &quot;€&quot;_-;_-@_-"/>
      <fill>
        <patternFill patternType="solid">
          <fgColor indexed="64"/>
          <bgColor theme="8" tint="0.5999938962981048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numFmt numFmtId="34" formatCode="_-* #,##0.00\ &quot;€&quot;_-;\-* #,##0.00\ &quot;€&quot;_-;_-* &quot;-&quot;??\ &quot;€&quot;_-;_-@_-"/>
      <alignment horizontal="righ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34" formatCode="_-* #,##0.00\ &quot;€&quot;_-;\-* #,##0.00\ &quot;€&quot;_-;_-* &quot;-&quot;??\ &quot;€&quot;_-;_-@_-"/>
      <fill>
        <patternFill patternType="solid">
          <fgColor indexed="64"/>
          <bgColor theme="8" tint="0.5999938962981048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8" tint="0.59999389629810485"/>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auto="1"/>
        <name val="Aptos Narrow"/>
        <family val="2"/>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minor"/>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theme="9" tint="-0.249977111117893"/>
        </patternFill>
      </fill>
      <alignment horizontal="general" vertical="justify" textRotation="0" wrapText="0" indent="0" justifyLastLine="0" shrinkToFit="0" readingOrder="0"/>
      <border diagonalUp="0" diagonalDown="0">
        <left style="thin">
          <color indexed="64"/>
        </left>
        <right style="thin">
          <color indexed="64"/>
        </right>
        <top/>
        <bottom/>
      </border>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292E51-AB8C-4F38-AC1B-E60C03C1E119}" name="Tabela12" displayName="Tabela12" ref="A52:N756" totalsRowCount="1" headerRowDxfId="65" dataDxfId="63" headerRowBorderDxfId="64" tableBorderDxfId="62" totalsRowBorderDxfId="61">
  <autoFilter ref="A52:N755" xr:uid="{6A292E51-AB8C-4F38-AC1B-E60C03C1E119}"/>
  <tableColumns count="14">
    <tableColumn id="1" xr3:uid="{7153E993-3986-47B0-9C09-316712D238B9}" name="Koda" totalsRowLabel="Vsota" dataDxfId="60" totalsRowDxfId="59" dataCellStyle="Normal 3"/>
    <tableColumn id="2" xr3:uid="{6D15A77E-3767-4594-992F-A3336DC5B76F}" name="Naziv" dataDxfId="58" totalsRowDxfId="57" dataCellStyle="Normal 3"/>
    <tableColumn id="3" xr3:uid="{1EB33305-964F-44A9-A7BD-BB4A7E0B4A10}" name="Nazivna skupina" dataDxfId="56" totalsRowDxfId="55" dataCellStyle="Normal 3"/>
    <tableColumn id="4" xr3:uid="{519B435A-A303-4843-815B-C17D3BF51974}" name="Vrsta računa za kupovanje" dataDxfId="54" totalsRowDxfId="53" dataCellStyle="Normal 3"/>
    <tableColumn id="5" xr3:uid="{98D9D2DE-CD0A-4E2A-AD6F-F1FA6BE8A816}" name="Licenciranje" dataDxfId="52" totalsRowDxfId="51" dataCellStyle="Normal 3"/>
    <tableColumn id="6" xr3:uid="{C08EB4CB-147E-408B-AAC2-AE8F76DC9CD9}" name="Tip licence" dataDxfId="50" totalsRowDxfId="49" dataCellStyle="Normal 3"/>
    <tableColumn id="13" xr3:uid="{4FA541BE-5124-4969-8269-99991C7A9899}" name="Obračunska enota" dataDxfId="48" totalsRowDxfId="47" dataCellStyle="Normal 3"/>
    <tableColumn id="7" xr3:uid="{BB71D5DF-6A0F-4FD1-8BD2-ECC583B07BA2}" name="Trajanje nakupa" dataDxfId="46" totalsRowDxfId="45" dataCellStyle="Normal 3"/>
    <tableColumn id="8" xr3:uid="{1D9C9C6A-33FC-47C5-99E3-A04C6819FE1F}" name="MAXIMUM RESALE PRICE (MRP) cena brez DDV" dataDxfId="44" totalsRowDxfId="43" dataCellStyle="Normal 3"/>
    <tableColumn id="14" xr3:uid="{31D53BEC-DA25-4812-99C4-04431756B739}" name="MAXIMUM RESALE PRICE (MRP) cena brez DDV_x000a_LETNA CENA (za 12 mesecev)" dataDxfId="42" totalsRowDxfId="41" dataCellStyle="Normal 3">
      <calculatedColumnFormula>IF(TRIM(Tabela12[[#This Row],[Obračunska enota]])="1 Month(s)",Tabela12[[#This Row],[MAXIMUM RESALE PRICE (MRP) cena brez DDV]]*12,IF(TRIM(Tabela12[[#This Row],[Obračunska enota]])="3 Year(s)",Tabela12[[#This Row],[MAXIMUM RESALE PRICE (MRP) cena brez DDV]]/3,Tabela12[[#This Row],[MAXIMUM RESALE PRICE (MRP) cena brez DDV]]))</calculatedColumnFormula>
    </tableColumn>
    <tableColumn id="11" xr3:uid="{B534DCFC-5682-4FF4-898F-D9B487A9063C}" name="MAXIMUM RESALE PRICE (MRP) cena z DDV_x000a_LETNA CENA (za 12 mesecev)" dataDxfId="40" totalsRowDxfId="39">
      <calculatedColumnFormula>MPSA!$J53*1.22</calculatedColumnFormula>
    </tableColumn>
    <tableColumn id="9" xr3:uid="{3A020887-5136-4252-9AAC-00EF6519769E}" name="Količina" totalsRowFunction="sum" dataDxfId="38" totalsRowDxfId="37"/>
    <tableColumn id="10" xr3:uid="{A754FDCC-59DC-42EF-A1D2-57C54C9738DE}" name="Skupaj za količino brez DDV" totalsRowFunction="sum" dataDxfId="36" totalsRowDxfId="35">
      <calculatedColumnFormula>L53*J53</calculatedColumnFormula>
    </tableColumn>
    <tableColumn id="12" xr3:uid="{B39CA760-7EF1-4B20-8FC3-CA8F58DD7117}" name="Skupaj za količino z DDV" totalsRowFunction="sum" dataDxfId="34" totalsRowDxfId="33">
      <calculatedColumnFormula>MPSA!$M53*1.22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4FAADC-EDE7-475E-91A2-93AB3398F2C8}" name="Tabela18" displayName="Tabela18" ref="F33:I37" totalsRowCount="1" totalsRowDxfId="31" tableBorderDxfId="32" totalsRowBorderDxfId="30">
  <autoFilter ref="F33:I36" xr:uid="{CC4FAADC-EDE7-475E-91A2-93AB3398F2C8}"/>
  <tableColumns count="4">
    <tableColumn id="1" xr3:uid="{90A7E16C-F361-4D13-8C0F-59AA53C67772}" name="Okvirna vrednost fiksnega letnega obroka po EA" totalsRowFunction="custom" dataDxfId="29" totalsRowDxfId="28">
      <totalsRowFormula>F22</totalsRowFormula>
    </tableColumn>
    <tableColumn id="2" xr3:uid="{5248D2C7-B03A-42E1-AD5E-030461E887D0}" name="Skupna cena brez DDV" totalsRowFunction="sum" dataDxfId="27" totalsRowDxfId="26">
      <calculatedColumnFormula>EA!E235</calculatedColumnFormula>
    </tableColumn>
    <tableColumn id="3" xr3:uid="{2D82173C-F0F0-4D2C-A3CE-6A0E8ABFB3F3}" name="Skupna cena z DDV" totalsRowFunction="sum" dataDxfId="25" totalsRowDxfId="24">
      <calculatedColumnFormula>EA!E237</calculatedColumnFormula>
    </tableColumn>
    <tableColumn id="4" xr3:uid="{51D0C95C-C00E-43A9-B0C1-06E8664C890A}" name="Stolpec1" dataDxfId="23" totalsRowDxfId="2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DAE89C-0061-428E-B9E0-77B5FE19E332}" name="Tabela19" displayName="Tabela19" ref="F19:I30" totalsRowCount="1" tableBorderDxfId="21">
  <autoFilter ref="F19:I29" xr:uid="{10DAE89C-0061-428E-B9E0-77B5FE19E332}"/>
  <tableColumns count="4">
    <tableColumn id="1" xr3:uid="{D40D3C5F-0E59-4F71-91F2-CA9A6D4ABDA8}" name="Letni strošek (EA za 1 leto)" totalsRowLabel="Vsota - skupni strošek (vse skupaj - EA, MPSA, NTK)" dataDxfId="20" totalsRowDxfId="19"/>
    <tableColumn id="2" xr3:uid="{FD263F44-2605-4933-9330-F3B6D6925FAF}" name="Skupna cena brez DDV" totalsRowFunction="custom" totalsRowDxfId="18">
      <totalsRowFormula>SUBTOTAL(109,G22:G29)</totalsRowFormula>
    </tableColumn>
    <tableColumn id="3" xr3:uid="{EA615D83-DA93-4221-9930-7D39870676E5}" name="Skupna cena z DDV" totalsRowFunction="custom" totalsRowDxfId="17">
      <totalsRowFormula>SUBTOTAL(109,H22:H29)</totalsRowFormula>
    </tableColumn>
    <tableColumn id="4" xr3:uid="{E86C7589-A4B0-42C7-8B2E-0B91C4E2252C}" name="Opomba" dataDxfId="16" totalsRowDxfId="1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47A5A2-E086-497F-8B52-D9BE115EEAF6}" name="Tabela22" displayName="Tabela22" ref="B27:E30" totalsRowCount="1" totalsRowDxfId="14">
  <autoFilter ref="B27:E29" xr:uid="{7E47A5A2-E086-497F-8B52-D9BE115EEAF6}"/>
  <tableColumns count="4">
    <tableColumn id="1" xr3:uid="{4BA6FAD6-685C-410B-9753-1B1DF11CA713}" name="Naziv (3 LETNI STROŠEK)" dataDxfId="13" totalsRowDxfId="12"/>
    <tableColumn id="2" xr3:uid="{72071805-07D4-4222-9EAD-B8AC298EA985}" name="Skupna cena brez DDV" totalsRowDxfId="11">
      <calculatedColumnFormula>D28/1.22</calculatedColumnFormula>
    </tableColumn>
    <tableColumn id="3" xr3:uid="{FD5BB530-274A-4E29-8556-E864F7A4222A}" name="Skupna cena z DDV" dataDxfId="10" totalsRowDxfId="9">
      <calculatedColumnFormula>Tabela12[[#Totals],[Skupaj za količino z DDV]]</calculatedColumnFormula>
    </tableColumn>
    <tableColumn id="4" xr3:uid="{0237BBAE-C7E8-49B2-B5E1-C8319D6DF9AC}" name="Opomba" dataDxfId="8" totalsRowDxfId="7">
      <calculatedColumnFormula>IF($D$29&gt;0,"Pristopamo k programu MPSA","Ne pristopamo k programu MPSA!")</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CA96FC-908A-4D18-AF42-7C8A8F2806B1}" name="Tabela29" displayName="Tabela29" ref="B24:D25" totalsRowShown="0" headerRowDxfId="6" headerRowBorderDxfId="5" tableBorderDxfId="4" totalsRowBorderDxfId="3">
  <autoFilter ref="B24:D25" xr:uid="{FFCA96FC-908A-4D18-AF42-7C8A8F2806B1}"/>
  <tableColumns count="3">
    <tableColumn id="1" xr3:uid="{652AFFDE-1F74-4D96-9687-30D79DDE39BE}" name="Naziv (3 LETNI STROŠEK)" dataDxfId="2"/>
    <tableColumn id="2" xr3:uid="{D5F6A961-0F1B-493B-AF43-C065DA0475C2}" name="Cena brez DDV" dataDxfId="1">
      <calculatedColumnFormula>D25/1.22</calculatedColumnFormula>
    </tableColumn>
    <tableColumn id="3" xr3:uid="{77A609F7-C140-4530-A7D5-30770D0DBACE}" name="Cena z DDV" dataDxfId="0"/>
  </tableColumns>
  <tableStyleInfo name="TableStyleMedium2"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ntk.si/"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hyperlink" Target="https://m365maps.com/files/Microsoft-365-Enterprise-All.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A0DF4-2630-453C-9405-3E8F8EEB3566}">
  <dimension ref="A2:G61"/>
  <sheetViews>
    <sheetView workbookViewId="0">
      <selection activeCell="D9" sqref="D9"/>
    </sheetView>
  </sheetViews>
  <sheetFormatPr defaultRowHeight="15"/>
  <cols>
    <col min="1" max="1" width="30.85546875" customWidth="1"/>
    <col min="2" max="2" width="62.140625" customWidth="1"/>
    <col min="3" max="3" width="50.28515625" customWidth="1"/>
    <col min="4" max="4" width="24.85546875" customWidth="1"/>
    <col min="6" max="6" width="44.28515625" customWidth="1"/>
    <col min="7" max="7" width="10.42578125" customWidth="1"/>
  </cols>
  <sheetData>
    <row r="2" spans="1:7" ht="18.75">
      <c r="A2" s="1" t="s">
        <v>0</v>
      </c>
    </row>
    <row r="4" spans="1:7" ht="18.75">
      <c r="B4" s="2" t="s">
        <v>1315</v>
      </c>
      <c r="C4" s="2" t="s">
        <v>1316</v>
      </c>
      <c r="D4" s="3" t="s">
        <v>1</v>
      </c>
      <c r="F4" s="2" t="s">
        <v>2</v>
      </c>
      <c r="G4" s="3" t="s">
        <v>3</v>
      </c>
    </row>
    <row r="5" spans="1:7" ht="18.75">
      <c r="B5" s="2"/>
      <c r="C5" s="2" t="s">
        <v>1317</v>
      </c>
      <c r="D5" s="3" t="s">
        <v>4</v>
      </c>
      <c r="E5" s="2"/>
      <c r="F5" s="2" t="s">
        <v>1692</v>
      </c>
      <c r="G5" s="3" t="s">
        <v>3</v>
      </c>
    </row>
    <row r="6" spans="1:7" ht="18.75">
      <c r="B6" s="2"/>
      <c r="C6" s="2" t="s">
        <v>6</v>
      </c>
      <c r="D6" s="3" t="s">
        <v>7</v>
      </c>
      <c r="E6" s="2"/>
      <c r="F6" s="2" t="s">
        <v>5</v>
      </c>
      <c r="G6" s="3" t="s">
        <v>3</v>
      </c>
    </row>
    <row r="7" spans="1:7" ht="18.75">
      <c r="B7" s="2"/>
      <c r="C7" s="1" t="s">
        <v>9</v>
      </c>
      <c r="D7" s="4" t="s">
        <v>10</v>
      </c>
      <c r="F7" s="2" t="s">
        <v>8</v>
      </c>
      <c r="G7" s="3" t="s">
        <v>3</v>
      </c>
    </row>
    <row r="9" spans="1:7" ht="18.75">
      <c r="A9" s="1" t="s">
        <v>11</v>
      </c>
    </row>
    <row r="10" spans="1:7" ht="18.75">
      <c r="A10" s="1"/>
    </row>
    <row r="11" spans="1:7" ht="18.75">
      <c r="A11" s="290" t="s">
        <v>12</v>
      </c>
      <c r="B11" s="291"/>
      <c r="C11" s="291"/>
      <c r="D11" s="291"/>
    </row>
    <row r="12" spans="1:7" ht="18.75">
      <c r="A12" s="292" t="s">
        <v>1318</v>
      </c>
      <c r="B12" s="291"/>
      <c r="C12" s="291"/>
      <c r="D12" s="291"/>
    </row>
    <row r="13" spans="1:7">
      <c r="A13" s="5"/>
    </row>
    <row r="14" spans="1:7">
      <c r="A14" s="6" t="s">
        <v>13</v>
      </c>
      <c r="B14" s="7"/>
      <c r="C14" s="7"/>
      <c r="D14" s="7"/>
    </row>
    <row r="16" spans="1:7">
      <c r="A16" s="168" t="s">
        <v>1496</v>
      </c>
    </row>
    <row r="17" spans="1:4">
      <c r="A17" t="s">
        <v>1495</v>
      </c>
    </row>
    <row r="18" spans="1:4">
      <c r="A18" t="s">
        <v>1497</v>
      </c>
    </row>
    <row r="19" spans="1:4">
      <c r="A19" t="s">
        <v>1498</v>
      </c>
      <c r="B19" s="8"/>
      <c r="C19" s="8"/>
      <c r="D19" s="8"/>
    </row>
    <row r="20" spans="1:4">
      <c r="B20" s="8"/>
      <c r="C20" s="8"/>
      <c r="D20" s="8"/>
    </row>
    <row r="21" spans="1:4">
      <c r="A21" s="168" t="s">
        <v>1499</v>
      </c>
      <c r="B21" s="8"/>
      <c r="C21" s="8"/>
      <c r="D21" s="8"/>
    </row>
    <row r="22" spans="1:4">
      <c r="A22" t="s">
        <v>1500</v>
      </c>
      <c r="B22" s="8"/>
      <c r="C22" s="8"/>
      <c r="D22" s="8"/>
    </row>
    <row r="23" spans="1:4">
      <c r="A23" t="s">
        <v>1501</v>
      </c>
      <c r="B23" s="8"/>
      <c r="C23" s="8"/>
      <c r="D23" s="8"/>
    </row>
    <row r="24" spans="1:4">
      <c r="B24" s="8"/>
      <c r="C24" s="8"/>
      <c r="D24" s="8"/>
    </row>
    <row r="25" spans="1:4">
      <c r="A25" s="168" t="s">
        <v>1502</v>
      </c>
      <c r="B25" s="8"/>
      <c r="C25" s="8"/>
      <c r="D25" s="8"/>
    </row>
    <row r="26" spans="1:4">
      <c r="A26" t="s">
        <v>1503</v>
      </c>
      <c r="B26" s="8"/>
      <c r="C26" s="8"/>
      <c r="D26" s="8"/>
    </row>
    <row r="27" spans="1:4">
      <c r="A27" t="s">
        <v>1504</v>
      </c>
      <c r="B27" s="8"/>
      <c r="C27" s="8"/>
      <c r="D27" s="8"/>
    </row>
    <row r="28" spans="1:4">
      <c r="B28" s="8"/>
      <c r="C28" s="8"/>
      <c r="D28" s="8"/>
    </row>
    <row r="29" spans="1:4">
      <c r="A29" s="168" t="s">
        <v>1505</v>
      </c>
      <c r="B29" s="8"/>
      <c r="C29" s="8"/>
      <c r="D29" s="8"/>
    </row>
    <row r="30" spans="1:4">
      <c r="A30" t="s">
        <v>1510</v>
      </c>
      <c r="B30" s="8"/>
      <c r="C30" s="8"/>
      <c r="D30" s="8"/>
    </row>
    <row r="31" spans="1:4">
      <c r="B31" s="8"/>
      <c r="C31" s="8"/>
      <c r="D31" s="8"/>
    </row>
    <row r="32" spans="1:4">
      <c r="A32" t="s">
        <v>1506</v>
      </c>
      <c r="B32" s="8"/>
      <c r="C32" s="8"/>
      <c r="D32" s="8"/>
    </row>
    <row r="33" spans="1:4">
      <c r="A33" s="151" t="s">
        <v>1507</v>
      </c>
      <c r="B33" s="8"/>
      <c r="C33" s="8"/>
      <c r="D33" s="8"/>
    </row>
    <row r="34" spans="1:4">
      <c r="A34" s="151" t="s">
        <v>1508</v>
      </c>
      <c r="B34" s="8"/>
      <c r="C34" s="8"/>
      <c r="D34" s="8"/>
    </row>
    <row r="35" spans="1:4">
      <c r="A35" s="151" t="s">
        <v>1509</v>
      </c>
      <c r="B35" s="8"/>
      <c r="C35" s="8"/>
      <c r="D35" s="8"/>
    </row>
    <row r="37" spans="1:4">
      <c r="A37" s="6" t="s">
        <v>1319</v>
      </c>
      <c r="B37" s="7"/>
      <c r="C37" s="7"/>
      <c r="D37" s="7"/>
    </row>
    <row r="38" spans="1:4">
      <c r="A38" t="s">
        <v>1320</v>
      </c>
    </row>
    <row r="40" spans="1:4">
      <c r="A40" t="s">
        <v>1337</v>
      </c>
    </row>
    <row r="41" spans="1:4">
      <c r="A41" s="151" t="s">
        <v>1322</v>
      </c>
    </row>
    <row r="42" spans="1:4">
      <c r="A42" s="151" t="s">
        <v>1323</v>
      </c>
    </row>
    <row r="43" spans="1:4">
      <c r="A43" s="151" t="s">
        <v>1324</v>
      </c>
    </row>
    <row r="44" spans="1:4">
      <c r="A44" s="150" t="s">
        <v>1321</v>
      </c>
    </row>
    <row r="46" spans="1:4">
      <c r="A46" t="s">
        <v>1325</v>
      </c>
    </row>
    <row r="47" spans="1:4">
      <c r="A47" t="s">
        <v>1326</v>
      </c>
    </row>
    <row r="48" spans="1:4">
      <c r="A48" s="152" t="s">
        <v>1327</v>
      </c>
      <c r="B48" s="9"/>
    </row>
    <row r="49" spans="1:4">
      <c r="A49" t="s">
        <v>1328</v>
      </c>
      <c r="B49" s="9"/>
    </row>
    <row r="50" spans="1:4">
      <c r="A50" s="152" t="s">
        <v>1329</v>
      </c>
    </row>
    <row r="51" spans="1:4">
      <c r="A51" t="s">
        <v>1330</v>
      </c>
    </row>
    <row r="53" spans="1:4">
      <c r="A53" s="6" t="s">
        <v>14</v>
      </c>
      <c r="B53" s="7"/>
      <c r="C53" s="7"/>
      <c r="D53" s="7"/>
    </row>
    <row r="54" spans="1:4">
      <c r="A54" t="s">
        <v>1331</v>
      </c>
    </row>
    <row r="55" spans="1:4">
      <c r="A55" t="s">
        <v>1332</v>
      </c>
    </row>
    <row r="56" spans="1:4">
      <c r="A56" t="s">
        <v>1333</v>
      </c>
    </row>
    <row r="57" spans="1:4">
      <c r="A57" t="s">
        <v>1334</v>
      </c>
    </row>
    <row r="59" spans="1:4">
      <c r="A59" s="6" t="s">
        <v>15</v>
      </c>
      <c r="B59" s="7"/>
      <c r="C59" s="7"/>
      <c r="D59" s="7"/>
    </row>
    <row r="60" spans="1:4">
      <c r="A60" t="s">
        <v>1335</v>
      </c>
    </row>
    <row r="61" spans="1:4">
      <c r="A61" t="s">
        <v>1336</v>
      </c>
    </row>
  </sheetData>
  <sheetProtection algorithmName="SHA-512" hashValue="6bAqHNFvmV2ZCk9hW3cZ5QfXqDulU4HOmru9qcbXWx5xSloGosp/Dfx4APHhEtf7uQaG8ktZ9klkPmWK29PuTQ==" saltValue="bpV464qzPe4qeuvqANLvAA==" spinCount="100000" sheet="1" objects="1" scenarios="1"/>
  <mergeCells count="2">
    <mergeCell ref="A11:D11"/>
    <mergeCell ref="A12:D12"/>
  </mergeCells>
  <hyperlinks>
    <hyperlink ref="D4" location="EA!A1" display="EA!A1" xr:uid="{0BBD3EBD-16A8-4114-B762-39F3D713E90A}"/>
    <hyperlink ref="G4" location="INFO!A1" display="Nadaljuj" xr:uid="{DD4A3076-A5DC-440C-AB1A-53D44BE1A733}"/>
    <hyperlink ref="D7" location="Skupaj!A1" display="Pregled SKUPAJ" xr:uid="{E4D7778B-C4B7-4BF3-A5C5-972EF86C2092}"/>
    <hyperlink ref="D5" location="MPSA!A1" display="POJDI na MPSA" xr:uid="{847B9DD8-E388-4EBA-96CE-4B44E2D830F5}"/>
    <hyperlink ref="G6" location="'MS Resitve'!A1" display="Nadaljuj" xr:uid="{FBD7DCFB-8DCD-460A-9258-A1530C95230D}"/>
    <hyperlink ref="D6" location="NTK!A1" display="POJDI na NTK" xr:uid="{A41030E5-1EA4-47CE-A267-8193A0EDE6AC}"/>
    <hyperlink ref="G7" r:id="rId1" xr:uid="{E4AED4BB-1595-401F-848C-28DAF940DB2F}"/>
    <hyperlink ref="G5" location="Legenda!A1" display="Nadaljuj" xr:uid="{A6C55B07-EEA4-4A75-9F0E-3BEB47960CC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9DD7A-11D7-4D85-A65C-276E14A36C8E}">
  <dimension ref="B1:Q242"/>
  <sheetViews>
    <sheetView tabSelected="1" topLeftCell="A91" zoomScale="85" zoomScaleNormal="85" workbookViewId="0">
      <selection activeCell="J104" sqref="J104"/>
    </sheetView>
  </sheetViews>
  <sheetFormatPr defaultRowHeight="15"/>
  <cols>
    <col min="1" max="1" width="2.42578125" customWidth="1"/>
    <col min="2" max="2" width="15.7109375" customWidth="1"/>
    <col min="3" max="3" width="50.7109375" customWidth="1"/>
    <col min="4" max="5" width="10.7109375" style="20" customWidth="1"/>
    <col min="6" max="6" width="10.7109375" style="21" customWidth="1"/>
    <col min="7" max="8" width="15.7109375" style="20" customWidth="1"/>
    <col min="9" max="9" width="14.28515625" customWidth="1"/>
    <col min="10" max="10" width="15.7109375" style="20" customWidth="1"/>
    <col min="11" max="11" width="50.7109375" style="22" customWidth="1"/>
    <col min="12" max="14" width="10.7109375" customWidth="1"/>
    <col min="15" max="16" width="15.7109375" customWidth="1"/>
    <col min="17" max="17" width="14" style="20" customWidth="1"/>
    <col min="18" max="18" width="11.7109375" customWidth="1"/>
    <col min="19" max="20" width="11" bestFit="1" customWidth="1"/>
  </cols>
  <sheetData>
    <row r="1" spans="2:17" ht="25.5" customHeight="1" thickBot="1">
      <c r="B1" s="5" t="s">
        <v>16</v>
      </c>
      <c r="D1"/>
      <c r="E1"/>
      <c r="F1"/>
      <c r="G1"/>
      <c r="H1"/>
      <c r="J1"/>
      <c r="K1"/>
      <c r="Q1"/>
    </row>
    <row r="2" spans="2:17" ht="25.5" customHeight="1" thickBot="1">
      <c r="B2" s="10" t="s">
        <v>17</v>
      </c>
      <c r="C2" s="344"/>
      <c r="D2" s="345"/>
      <c r="E2" s="345"/>
      <c r="F2" s="345"/>
      <c r="G2" s="345"/>
      <c r="H2" s="345"/>
      <c r="I2" s="346"/>
      <c r="J2"/>
      <c r="K2" s="11" t="s">
        <v>10</v>
      </c>
      <c r="L2" s="343" t="s">
        <v>18</v>
      </c>
      <c r="M2" s="343"/>
      <c r="Q2"/>
    </row>
    <row r="3" spans="2:17" ht="25.5" customHeight="1" thickBot="1">
      <c r="B3" s="295" t="s">
        <v>19</v>
      </c>
      <c r="C3" s="13" t="s">
        <v>20</v>
      </c>
      <c r="D3" s="298"/>
      <c r="E3" s="347"/>
      <c r="F3" s="347"/>
      <c r="G3" s="347"/>
      <c r="H3" s="347"/>
      <c r="I3" s="299"/>
      <c r="J3"/>
      <c r="L3" s="348" t="s">
        <v>1693</v>
      </c>
      <c r="M3" s="348"/>
      <c r="Q3"/>
    </row>
    <row r="4" spans="2:17" ht="25.5" customHeight="1" thickBot="1">
      <c r="B4" s="296"/>
      <c r="C4" s="13" t="s">
        <v>21</v>
      </c>
      <c r="D4" s="298"/>
      <c r="E4" s="347"/>
      <c r="F4" s="347"/>
      <c r="G4" s="347"/>
      <c r="H4" s="347"/>
      <c r="I4" s="299"/>
      <c r="J4"/>
      <c r="K4"/>
      <c r="Q4"/>
    </row>
    <row r="5" spans="2:17" ht="25.5" customHeight="1" thickBot="1">
      <c r="B5" s="297"/>
      <c r="C5" s="13" t="s">
        <v>22</v>
      </c>
      <c r="D5" s="298"/>
      <c r="E5" s="299"/>
      <c r="F5" s="10" t="s">
        <v>23</v>
      </c>
      <c r="G5" s="209"/>
      <c r="H5" s="13" t="s">
        <v>24</v>
      </c>
      <c r="I5" s="212"/>
      <c r="J5"/>
      <c r="K5"/>
      <c r="Q5"/>
    </row>
    <row r="6" spans="2:17" ht="25.5" customHeight="1">
      <c r="D6"/>
      <c r="E6"/>
      <c r="F6"/>
      <c r="G6"/>
      <c r="H6"/>
      <c r="J6"/>
      <c r="K6"/>
      <c r="Q6"/>
    </row>
    <row r="7" spans="2:17" ht="25.5" customHeight="1">
      <c r="D7"/>
      <c r="E7"/>
      <c r="F7"/>
      <c r="G7"/>
      <c r="H7"/>
      <c r="J7"/>
      <c r="K7"/>
      <c r="Q7"/>
    </row>
    <row r="8" spans="2:17" ht="25.5" customHeight="1" thickBot="1">
      <c r="B8" s="5" t="s">
        <v>25</v>
      </c>
      <c r="D8"/>
      <c r="E8"/>
      <c r="F8"/>
      <c r="G8"/>
      <c r="H8"/>
      <c r="J8"/>
      <c r="K8"/>
      <c r="Q8"/>
    </row>
    <row r="9" spans="2:17" ht="25.5" customHeight="1" thickBot="1">
      <c r="B9" s="295" t="s">
        <v>26</v>
      </c>
      <c r="C9" s="213" t="s">
        <v>27</v>
      </c>
      <c r="D9" s="300"/>
      <c r="E9" s="301"/>
      <c r="F9" s="301"/>
      <c r="G9" s="302"/>
      <c r="H9"/>
      <c r="J9"/>
      <c r="K9"/>
      <c r="Q9"/>
    </row>
    <row r="10" spans="2:17" ht="25.5" customHeight="1" thickBot="1">
      <c r="B10" s="296"/>
      <c r="C10" s="214" t="s">
        <v>22</v>
      </c>
      <c r="D10" s="303"/>
      <c r="E10" s="304"/>
      <c r="F10" s="214" t="s">
        <v>23</v>
      </c>
      <c r="G10" s="215"/>
      <c r="H10"/>
      <c r="J10"/>
      <c r="K10"/>
      <c r="Q10"/>
    </row>
    <row r="11" spans="2:17" ht="25.5" customHeight="1" thickBot="1">
      <c r="B11" s="295" t="s">
        <v>26</v>
      </c>
      <c r="C11" s="213" t="s">
        <v>27</v>
      </c>
      <c r="D11" s="300"/>
      <c r="E11" s="301"/>
      <c r="F11" s="301"/>
      <c r="G11" s="302"/>
      <c r="H11"/>
      <c r="J11"/>
      <c r="K11"/>
      <c r="Q11"/>
    </row>
    <row r="12" spans="2:17" ht="25.5" customHeight="1" thickBot="1">
      <c r="B12" s="297"/>
      <c r="C12" s="210" t="s">
        <v>22</v>
      </c>
      <c r="D12" s="303"/>
      <c r="E12" s="304"/>
      <c r="F12" s="210" t="s">
        <v>23</v>
      </c>
      <c r="G12" s="211"/>
      <c r="H12"/>
      <c r="J12"/>
      <c r="K12"/>
      <c r="Q12"/>
    </row>
    <row r="13" spans="2:17" ht="25.5" customHeight="1" thickBot="1">
      <c r="B13" s="14"/>
      <c r="C13" s="14"/>
      <c r="D13" s="15"/>
      <c r="E13" s="14"/>
      <c r="F13" s="16"/>
      <c r="G13"/>
      <c r="H13"/>
      <c r="J13"/>
      <c r="K13"/>
      <c r="Q13"/>
    </row>
    <row r="14" spans="2:17" ht="33" customHeight="1" thickBot="1">
      <c r="C14" s="17" t="s">
        <v>28</v>
      </c>
      <c r="D14" s="305"/>
      <c r="E14" s="306"/>
      <c r="F14" s="307"/>
      <c r="G14" s="18" t="str">
        <f>IF(SUM(F31+F39+F47+F54+F64+F65+N31+N39+N47+N54+N71+N72)&lt;&gt;D14,"Število namiznih delovnih postaj se ne ujema z nakupno količino WIN licenc po EA ceniku. Preveri!!!","Skupno število WIN licenc po programu EA se ujema s številom delovnih postaj!")</f>
        <v>Skupno število WIN licenc po programu EA se ujema s številom delovnih postaj!</v>
      </c>
      <c r="H14"/>
      <c r="J14"/>
      <c r="K14"/>
      <c r="Q14"/>
    </row>
    <row r="17" spans="2:17" ht="25.5" customHeight="1">
      <c r="B17" s="19" t="s">
        <v>1347</v>
      </c>
    </row>
    <row r="18" spans="2:17" ht="25.5" customHeight="1">
      <c r="B18" t="s">
        <v>29</v>
      </c>
    </row>
    <row r="19" spans="2:17" ht="25.5" customHeight="1"/>
    <row r="20" spans="2:17" ht="25.5" customHeight="1">
      <c r="B20" s="169"/>
    </row>
    <row r="21" spans="2:17" ht="25.5" customHeight="1">
      <c r="B21" s="171" t="s">
        <v>1513</v>
      </c>
      <c r="C21" s="172" t="s">
        <v>30</v>
      </c>
      <c r="J21" s="171" t="s">
        <v>1514</v>
      </c>
      <c r="K21" s="172" t="s">
        <v>31</v>
      </c>
    </row>
    <row r="22" spans="2:17" ht="25.5" customHeight="1">
      <c r="C22" s="20"/>
      <c r="E22" s="21"/>
      <c r="F22" s="20"/>
      <c r="H22"/>
      <c r="J22" s="22"/>
      <c r="K22"/>
      <c r="P22" s="20"/>
      <c r="Q22"/>
    </row>
    <row r="23" spans="2:17" s="24" customFormat="1" ht="25.5" customHeight="1">
      <c r="B23" s="308" t="s">
        <v>1512</v>
      </c>
      <c r="C23" s="309"/>
      <c r="D23" s="309"/>
      <c r="E23" s="309"/>
      <c r="F23" s="309"/>
      <c r="G23" s="309"/>
      <c r="H23" s="310"/>
      <c r="I23" s="20"/>
      <c r="J23" s="308" t="s">
        <v>1512</v>
      </c>
      <c r="K23" s="309"/>
      <c r="L23" s="309"/>
      <c r="M23" s="309"/>
      <c r="N23" s="309"/>
      <c r="O23" s="309"/>
      <c r="P23" s="310"/>
    </row>
    <row r="24" spans="2:17" s="25" customFormat="1" ht="25.5" customHeight="1">
      <c r="B24" s="185" t="s">
        <v>32</v>
      </c>
      <c r="C24" s="186" t="s">
        <v>33</v>
      </c>
      <c r="D24" s="170" t="s">
        <v>1516</v>
      </c>
      <c r="E24" s="170" t="s">
        <v>1517</v>
      </c>
      <c r="F24" s="187" t="s">
        <v>35</v>
      </c>
      <c r="G24" s="187" t="s">
        <v>1338</v>
      </c>
      <c r="H24" s="188" t="s">
        <v>1339</v>
      </c>
      <c r="J24" s="185" t="s">
        <v>32</v>
      </c>
      <c r="K24" s="186" t="s">
        <v>33</v>
      </c>
      <c r="L24" s="170" t="s">
        <v>1516</v>
      </c>
      <c r="M24" s="170" t="s">
        <v>1517</v>
      </c>
      <c r="N24" s="187" t="s">
        <v>35</v>
      </c>
      <c r="O24" s="187" t="s">
        <v>1338</v>
      </c>
      <c r="P24" s="188" t="s">
        <v>1339</v>
      </c>
    </row>
    <row r="25" spans="2:17" s="25" customFormat="1" ht="25.5" customHeight="1">
      <c r="B25" s="232" t="s">
        <v>1529</v>
      </c>
      <c r="C25" s="233" t="s">
        <v>1519</v>
      </c>
      <c r="D25" s="173"/>
      <c r="E25" s="173"/>
      <c r="F25" s="173"/>
      <c r="G25" s="173"/>
      <c r="H25" s="174"/>
      <c r="J25" s="232" t="s">
        <v>1529</v>
      </c>
      <c r="K25" s="233" t="s">
        <v>1522</v>
      </c>
      <c r="L25" s="233"/>
      <c r="M25" s="233"/>
      <c r="N25" s="233"/>
      <c r="O25" s="233"/>
      <c r="P25" s="235"/>
    </row>
    <row r="26" spans="2:17" s="25" customFormat="1" ht="25.5" customHeight="1">
      <c r="B26" s="175" t="s">
        <v>2091</v>
      </c>
      <c r="C26" s="176" t="s">
        <v>1342</v>
      </c>
      <c r="D26" s="177">
        <v>327.36</v>
      </c>
      <c r="E26" s="177">
        <v>399.38</v>
      </c>
      <c r="F26" s="225"/>
      <c r="G26" s="177">
        <f>D26*F26</f>
        <v>0</v>
      </c>
      <c r="H26" s="178">
        <f>G26*1.22</f>
        <v>0</v>
      </c>
      <c r="J26" s="175" t="s">
        <v>1343</v>
      </c>
      <c r="K26" s="176" t="s">
        <v>1344</v>
      </c>
      <c r="L26" s="177">
        <v>385.08</v>
      </c>
      <c r="M26" s="177">
        <v>469.8</v>
      </c>
      <c r="N26" s="225"/>
      <c r="O26" s="177">
        <f>L26*N26</f>
        <v>0</v>
      </c>
      <c r="P26" s="178">
        <f>O26*1.22</f>
        <v>0</v>
      </c>
    </row>
    <row r="27" spans="2:17" s="25" customFormat="1" ht="25.5" customHeight="1">
      <c r="B27" s="232" t="s">
        <v>1527</v>
      </c>
      <c r="C27" s="233" t="s">
        <v>1520</v>
      </c>
      <c r="D27" s="173"/>
      <c r="E27" s="173"/>
      <c r="F27" s="173"/>
      <c r="G27" s="173"/>
      <c r="H27" s="174"/>
      <c r="J27" s="232" t="s">
        <v>1527</v>
      </c>
      <c r="K27" s="233" t="s">
        <v>1523</v>
      </c>
      <c r="L27" s="238"/>
      <c r="M27" s="238"/>
      <c r="N27" s="238"/>
      <c r="O27" s="238"/>
      <c r="P27" s="239"/>
    </row>
    <row r="28" spans="2:17" s="25" customFormat="1" ht="25.5" customHeight="1">
      <c r="B28" s="181" t="s">
        <v>1518</v>
      </c>
      <c r="C28" s="182" t="s">
        <v>1521</v>
      </c>
      <c r="D28" s="183">
        <v>472.56</v>
      </c>
      <c r="E28" s="183">
        <v>576.52</v>
      </c>
      <c r="F28" s="226"/>
      <c r="G28" s="183">
        <v>0</v>
      </c>
      <c r="H28" s="184">
        <v>0</v>
      </c>
      <c r="J28" s="175" t="s">
        <v>154</v>
      </c>
      <c r="K28" s="176" t="s">
        <v>155</v>
      </c>
      <c r="L28" s="177">
        <v>609.6</v>
      </c>
      <c r="M28" s="177">
        <v>743.71</v>
      </c>
      <c r="N28" s="225"/>
      <c r="O28" s="177">
        <f>L28*N28</f>
        <v>0</v>
      </c>
      <c r="P28" s="178">
        <f>O28*1.22</f>
        <v>0</v>
      </c>
    </row>
    <row r="29" spans="2:17" ht="25.5" customHeight="1">
      <c r="B29" s="192"/>
      <c r="C29" s="193"/>
      <c r="D29" s="194"/>
      <c r="E29" s="194"/>
      <c r="F29" s="194"/>
      <c r="G29" s="194"/>
      <c r="H29" s="195"/>
      <c r="J29" s="232" t="s">
        <v>1528</v>
      </c>
      <c r="K29" s="233" t="s">
        <v>1524</v>
      </c>
      <c r="L29" s="238"/>
      <c r="M29" s="238"/>
      <c r="N29" s="238"/>
      <c r="O29" s="238"/>
      <c r="P29" s="239"/>
      <c r="Q29"/>
    </row>
    <row r="30" spans="2:17" ht="25.5" customHeight="1">
      <c r="B30" s="175"/>
      <c r="C30" s="176"/>
      <c r="D30" s="177"/>
      <c r="E30" s="177"/>
      <c r="F30" s="194"/>
      <c r="G30" s="177"/>
      <c r="H30" s="178"/>
      <c r="J30" s="175" t="s">
        <v>1525</v>
      </c>
      <c r="K30" s="176" t="s">
        <v>1526</v>
      </c>
      <c r="L30" s="177">
        <v>1014.72</v>
      </c>
      <c r="M30" s="177">
        <v>1237.96</v>
      </c>
      <c r="N30" s="225"/>
      <c r="O30" s="177">
        <f>L30*N30</f>
        <v>0</v>
      </c>
      <c r="P30" s="178">
        <f>O30*1.22</f>
        <v>0</v>
      </c>
      <c r="Q30"/>
    </row>
    <row r="31" spans="2:17" ht="25.5" customHeight="1">
      <c r="B31" s="311" t="s">
        <v>1515</v>
      </c>
      <c r="C31" s="312"/>
      <c r="D31" s="312"/>
      <c r="E31" s="312"/>
      <c r="F31" s="180">
        <f>SUM(F25:F30)</f>
        <v>0</v>
      </c>
      <c r="G31" s="156">
        <f>SUM(G25:G30)</f>
        <v>0</v>
      </c>
      <c r="H31" s="157">
        <f>SUM(H25:H30)</f>
        <v>0</v>
      </c>
      <c r="J31" s="293" t="s">
        <v>1515</v>
      </c>
      <c r="K31" s="294"/>
      <c r="L31" s="294"/>
      <c r="M31" s="294"/>
      <c r="N31" s="234">
        <f>SUM(N25:N30)</f>
        <v>0</v>
      </c>
      <c r="O31" s="154">
        <f>SUM(O25:O30)</f>
        <v>0</v>
      </c>
      <c r="P31" s="155">
        <f>SUM(P25:P30)</f>
        <v>0</v>
      </c>
      <c r="Q31"/>
    </row>
    <row r="32" spans="2:17" ht="25.5" customHeight="1">
      <c r="B32" s="189"/>
      <c r="C32" s="189"/>
      <c r="D32" s="189"/>
      <c r="E32" s="189"/>
      <c r="F32" s="189"/>
      <c r="G32" s="190"/>
      <c r="H32" s="191"/>
      <c r="I32" s="191"/>
      <c r="J32"/>
      <c r="K32"/>
      <c r="Q32"/>
    </row>
    <row r="33" spans="2:17" ht="25.5" customHeight="1">
      <c r="B33" s="308" t="s">
        <v>1530</v>
      </c>
      <c r="C33" s="309"/>
      <c r="D33" s="309"/>
      <c r="E33" s="309"/>
      <c r="F33" s="309"/>
      <c r="G33" s="309"/>
      <c r="H33" s="310"/>
      <c r="J33" s="308" t="s">
        <v>1530</v>
      </c>
      <c r="K33" s="309"/>
      <c r="L33" s="309"/>
      <c r="M33" s="309"/>
      <c r="N33" s="309"/>
      <c r="O33" s="309"/>
      <c r="P33" s="310"/>
      <c r="Q33"/>
    </row>
    <row r="34" spans="2:17" ht="25.5" customHeight="1">
      <c r="B34" s="185" t="s">
        <v>32</v>
      </c>
      <c r="C34" s="186" t="s">
        <v>33</v>
      </c>
      <c r="D34" s="170" t="s">
        <v>1516</v>
      </c>
      <c r="E34" s="170" t="s">
        <v>1517</v>
      </c>
      <c r="F34" s="187" t="s">
        <v>35</v>
      </c>
      <c r="G34" s="187" t="s">
        <v>1338</v>
      </c>
      <c r="H34" s="188" t="s">
        <v>1339</v>
      </c>
      <c r="J34" s="185" t="s">
        <v>32</v>
      </c>
      <c r="K34" s="186" t="s">
        <v>33</v>
      </c>
      <c r="L34" s="170" t="s">
        <v>1516</v>
      </c>
      <c r="M34" s="170" t="s">
        <v>1517</v>
      </c>
      <c r="N34" s="187" t="s">
        <v>35</v>
      </c>
      <c r="O34" s="187" t="s">
        <v>1338</v>
      </c>
      <c r="P34" s="188" t="s">
        <v>1339</v>
      </c>
      <c r="Q34"/>
    </row>
    <row r="35" spans="2:17" ht="25.5" customHeight="1">
      <c r="B35" s="175" t="s">
        <v>39</v>
      </c>
      <c r="C35" s="176" t="s">
        <v>60</v>
      </c>
      <c r="D35" s="177">
        <v>129.41</v>
      </c>
      <c r="E35" s="177">
        <v>157.88</v>
      </c>
      <c r="F35" s="225"/>
      <c r="G35" s="177">
        <f>D35*F35</f>
        <v>0</v>
      </c>
      <c r="H35" s="178">
        <f>G35*1.22</f>
        <v>0</v>
      </c>
      <c r="J35" s="175" t="s">
        <v>1531</v>
      </c>
      <c r="K35" s="176" t="s">
        <v>1532</v>
      </c>
      <c r="L35" s="177">
        <v>222.81</v>
      </c>
      <c r="M35" s="177">
        <v>271.83</v>
      </c>
      <c r="N35" s="225"/>
      <c r="O35" s="177">
        <f>L35*N35</f>
        <v>0</v>
      </c>
      <c r="P35" s="178">
        <f>O35*1.22</f>
        <v>0</v>
      </c>
      <c r="Q35"/>
    </row>
    <row r="36" spans="2:17" ht="25.5" customHeight="1">
      <c r="B36" s="175" t="s">
        <v>40</v>
      </c>
      <c r="C36" s="176" t="s">
        <v>41</v>
      </c>
      <c r="D36" s="177">
        <v>48.2</v>
      </c>
      <c r="E36" s="177">
        <v>58.8</v>
      </c>
      <c r="F36" s="225"/>
      <c r="G36" s="177">
        <f>D36*F36</f>
        <v>0</v>
      </c>
      <c r="H36" s="178">
        <f>G36*1.22</f>
        <v>0</v>
      </c>
      <c r="J36" s="175" t="s">
        <v>1533</v>
      </c>
      <c r="K36" s="176" t="s">
        <v>1534</v>
      </c>
      <c r="L36" s="177">
        <v>58.83</v>
      </c>
      <c r="M36" s="177">
        <v>71.77</v>
      </c>
      <c r="N36" s="225"/>
      <c r="O36" s="177">
        <f>L36*N36</f>
        <v>0</v>
      </c>
      <c r="P36" s="178">
        <f>O36*1.22</f>
        <v>0</v>
      </c>
      <c r="Q36"/>
    </row>
    <row r="37" spans="2:17" ht="25.5" customHeight="1">
      <c r="B37" s="175" t="s">
        <v>42</v>
      </c>
      <c r="C37" s="176" t="s">
        <v>43</v>
      </c>
      <c r="D37" s="177">
        <v>47.95</v>
      </c>
      <c r="E37" s="177">
        <v>58.5</v>
      </c>
      <c r="F37" s="225"/>
      <c r="G37" s="177">
        <f>D37*F37</f>
        <v>0</v>
      </c>
      <c r="H37" s="178">
        <f>G37*1.22</f>
        <v>0</v>
      </c>
      <c r="J37" s="175" t="s">
        <v>1535</v>
      </c>
      <c r="K37" s="176" t="s">
        <v>1536</v>
      </c>
      <c r="L37" s="177">
        <v>88.21</v>
      </c>
      <c r="M37" s="177">
        <v>107.62</v>
      </c>
      <c r="N37" s="225"/>
      <c r="O37" s="177">
        <f>L37*N37</f>
        <v>0</v>
      </c>
      <c r="P37" s="178">
        <f>O37*1.22</f>
        <v>0</v>
      </c>
      <c r="Q37"/>
    </row>
    <row r="38" spans="2:17" ht="25.5" customHeight="1">
      <c r="B38" s="175" t="s">
        <v>44</v>
      </c>
      <c r="C38" s="176" t="s">
        <v>45</v>
      </c>
      <c r="D38" s="177">
        <v>62.42</v>
      </c>
      <c r="E38" s="177">
        <v>76.150000000000006</v>
      </c>
      <c r="F38" s="225"/>
      <c r="G38" s="177">
        <f>D38*F38</f>
        <v>0</v>
      </c>
      <c r="H38" s="178">
        <f>G38*1.22</f>
        <v>0</v>
      </c>
      <c r="J38" s="175" t="s">
        <v>1537</v>
      </c>
      <c r="K38" s="176" t="s">
        <v>1538</v>
      </c>
      <c r="L38" s="177">
        <v>113.55</v>
      </c>
      <c r="M38" s="177">
        <v>138.53</v>
      </c>
      <c r="N38" s="225"/>
      <c r="O38" s="177">
        <f>L38*N38</f>
        <v>0</v>
      </c>
      <c r="P38" s="178">
        <f>O38*1.22</f>
        <v>0</v>
      </c>
      <c r="Q38"/>
    </row>
    <row r="39" spans="2:17" ht="25.5" customHeight="1">
      <c r="B39" s="293" t="s">
        <v>1515</v>
      </c>
      <c r="C39" s="294"/>
      <c r="D39" s="294"/>
      <c r="E39" s="294"/>
      <c r="F39" s="179">
        <f>SUM(F35:F38)</f>
        <v>0</v>
      </c>
      <c r="G39" s="154">
        <f>SUM(G35:G38)</f>
        <v>0</v>
      </c>
      <c r="H39" s="155">
        <f>SUM(H35:H38)</f>
        <v>0</v>
      </c>
      <c r="J39" s="293" t="s">
        <v>1515</v>
      </c>
      <c r="K39" s="294"/>
      <c r="L39" s="294"/>
      <c r="M39" s="294"/>
      <c r="N39" s="234">
        <f>SUM(N35:N38)</f>
        <v>0</v>
      </c>
      <c r="O39" s="154">
        <f>SUM(O35:O38)</f>
        <v>0</v>
      </c>
      <c r="P39" s="155">
        <f>SUM(P35:P38)</f>
        <v>0</v>
      </c>
      <c r="Q39"/>
    </row>
    <row r="40" spans="2:17" ht="25.5" customHeight="1">
      <c r="D40"/>
      <c r="E40"/>
      <c r="F40"/>
      <c r="G40"/>
      <c r="H40"/>
      <c r="J40"/>
      <c r="K40"/>
      <c r="Q40"/>
    </row>
    <row r="41" spans="2:17" ht="25.5" customHeight="1">
      <c r="B41" s="308" t="s">
        <v>1539</v>
      </c>
      <c r="C41" s="309"/>
      <c r="D41" s="309"/>
      <c r="E41" s="309"/>
      <c r="F41" s="309"/>
      <c r="G41" s="309"/>
      <c r="H41" s="310"/>
      <c r="J41" s="308" t="s">
        <v>1539</v>
      </c>
      <c r="K41" s="309"/>
      <c r="L41" s="309"/>
      <c r="M41" s="309"/>
      <c r="N41" s="309"/>
      <c r="O41" s="309"/>
      <c r="P41" s="310"/>
      <c r="Q41"/>
    </row>
    <row r="42" spans="2:17" ht="25.5" customHeight="1">
      <c r="B42" s="185" t="s">
        <v>32</v>
      </c>
      <c r="C42" s="186" t="s">
        <v>33</v>
      </c>
      <c r="D42" s="170" t="s">
        <v>1516</v>
      </c>
      <c r="E42" s="170" t="s">
        <v>1517</v>
      </c>
      <c r="F42" s="187" t="s">
        <v>35</v>
      </c>
      <c r="G42" s="187" t="s">
        <v>1338</v>
      </c>
      <c r="H42" s="188" t="s">
        <v>1339</v>
      </c>
      <c r="J42" s="185" t="s">
        <v>32</v>
      </c>
      <c r="K42" s="186" t="s">
        <v>33</v>
      </c>
      <c r="L42" s="170" t="s">
        <v>1516</v>
      </c>
      <c r="M42" s="170" t="s">
        <v>1517</v>
      </c>
      <c r="N42" s="187" t="s">
        <v>35</v>
      </c>
      <c r="O42" s="187" t="s">
        <v>1338</v>
      </c>
      <c r="P42" s="188" t="s">
        <v>1339</v>
      </c>
      <c r="Q42"/>
    </row>
    <row r="43" spans="2:17" ht="25.5" customHeight="1">
      <c r="B43" s="175" t="s">
        <v>46</v>
      </c>
      <c r="C43" s="176" t="s">
        <v>1540</v>
      </c>
      <c r="D43" s="177">
        <v>107.04</v>
      </c>
      <c r="E43" s="177">
        <v>130.59</v>
      </c>
      <c r="F43" s="225"/>
      <c r="G43" s="177">
        <f>D43*F43</f>
        <v>0</v>
      </c>
      <c r="H43" s="178">
        <f>G43*1.22</f>
        <v>0</v>
      </c>
      <c r="J43" s="175" t="s">
        <v>47</v>
      </c>
      <c r="K43" s="176" t="s">
        <v>48</v>
      </c>
      <c r="L43" s="177">
        <v>152.16</v>
      </c>
      <c r="M43" s="177">
        <v>185.64</v>
      </c>
      <c r="N43" s="225"/>
      <c r="O43" s="177">
        <f>L43*N43</f>
        <v>0</v>
      </c>
      <c r="P43" s="178">
        <f>O43*1.22</f>
        <v>0</v>
      </c>
      <c r="Q43"/>
    </row>
    <row r="44" spans="2:17" ht="25.5" customHeight="1">
      <c r="B44" s="175" t="s">
        <v>49</v>
      </c>
      <c r="C44" s="176" t="s">
        <v>1541</v>
      </c>
      <c r="D44" s="177">
        <v>66.599999999999994</v>
      </c>
      <c r="E44" s="177">
        <v>81.25</v>
      </c>
      <c r="F44" s="225"/>
      <c r="G44" s="177">
        <f>D44*F44</f>
        <v>0</v>
      </c>
      <c r="H44" s="178">
        <f>G44*1.22</f>
        <v>0</v>
      </c>
      <c r="J44" s="175" t="s">
        <v>50</v>
      </c>
      <c r="K44" s="176" t="s">
        <v>51</v>
      </c>
      <c r="L44" s="177">
        <v>75.48</v>
      </c>
      <c r="M44" s="177">
        <v>92.09</v>
      </c>
      <c r="N44" s="225"/>
      <c r="O44" s="177">
        <f>L44*N44</f>
        <v>0</v>
      </c>
      <c r="P44" s="178">
        <f>O44*1.22</f>
        <v>0</v>
      </c>
      <c r="Q44"/>
    </row>
    <row r="45" spans="2:17" ht="25.5" customHeight="1">
      <c r="B45" s="175" t="s">
        <v>44</v>
      </c>
      <c r="C45" s="176" t="s">
        <v>45</v>
      </c>
      <c r="D45" s="177">
        <v>62.42</v>
      </c>
      <c r="E45" s="177">
        <v>76.150000000000006</v>
      </c>
      <c r="F45" s="225"/>
      <c r="G45" s="177">
        <f>D45*F45</f>
        <v>0</v>
      </c>
      <c r="H45" s="178">
        <f>G45*1.22</f>
        <v>0</v>
      </c>
      <c r="J45" s="175" t="s">
        <v>1535</v>
      </c>
      <c r="K45" s="176" t="s">
        <v>1536</v>
      </c>
      <c r="L45" s="177">
        <v>88.21</v>
      </c>
      <c r="M45" s="177">
        <v>107.62</v>
      </c>
      <c r="N45" s="225"/>
      <c r="O45" s="177">
        <f>L45*N45</f>
        <v>0</v>
      </c>
      <c r="P45" s="178">
        <f>O45*1.22</f>
        <v>0</v>
      </c>
      <c r="Q45"/>
    </row>
    <row r="46" spans="2:17" ht="25.5" customHeight="1">
      <c r="B46" s="175"/>
      <c r="C46" s="176"/>
      <c r="D46" s="177"/>
      <c r="E46" s="177"/>
      <c r="F46" s="177"/>
      <c r="G46" s="177"/>
      <c r="H46" s="178"/>
      <c r="J46" s="175" t="s">
        <v>1537</v>
      </c>
      <c r="K46" s="176" t="s">
        <v>1538</v>
      </c>
      <c r="L46" s="177">
        <v>113.55</v>
      </c>
      <c r="M46" s="177">
        <v>138.53</v>
      </c>
      <c r="N46" s="225"/>
      <c r="O46" s="177">
        <f>L46*N46</f>
        <v>0</v>
      </c>
      <c r="P46" s="178">
        <f>O46*1.22</f>
        <v>0</v>
      </c>
      <c r="Q46"/>
    </row>
    <row r="47" spans="2:17" ht="25.5" customHeight="1">
      <c r="B47" s="293" t="s">
        <v>1515</v>
      </c>
      <c r="C47" s="294"/>
      <c r="D47" s="294"/>
      <c r="E47" s="294"/>
      <c r="F47" s="234">
        <f>SUM(F43:F46)</f>
        <v>0</v>
      </c>
      <c r="G47" s="154">
        <f>SUM(G43:G46)</f>
        <v>0</v>
      </c>
      <c r="H47" s="155">
        <f>SUM(H43:H46)</f>
        <v>0</v>
      </c>
      <c r="J47" s="293" t="s">
        <v>1515</v>
      </c>
      <c r="K47" s="294"/>
      <c r="L47" s="294"/>
      <c r="M47" s="294"/>
      <c r="N47" s="234">
        <f>SUM(N43:N46)</f>
        <v>0</v>
      </c>
      <c r="O47" s="154">
        <f>SUM(O43:O46)</f>
        <v>0</v>
      </c>
      <c r="P47" s="155">
        <f>SUM(P43:P46)</f>
        <v>0</v>
      </c>
      <c r="Q47"/>
    </row>
    <row r="48" spans="2:17" ht="25.5" customHeight="1">
      <c r="D48"/>
      <c r="E48"/>
      <c r="F48"/>
      <c r="G48"/>
      <c r="H48"/>
      <c r="J48"/>
      <c r="K48"/>
      <c r="Q48"/>
    </row>
    <row r="49" spans="2:17" ht="25.5" customHeight="1">
      <c r="B49" s="308" t="s">
        <v>1544</v>
      </c>
      <c r="C49" s="309"/>
      <c r="D49" s="309"/>
      <c r="E49" s="309"/>
      <c r="F49" s="309"/>
      <c r="G49" s="309"/>
      <c r="H49" s="310"/>
      <c r="J49" s="308" t="s">
        <v>1544</v>
      </c>
      <c r="K49" s="309"/>
      <c r="L49" s="309"/>
      <c r="M49" s="309"/>
      <c r="N49" s="309"/>
      <c r="O49" s="309"/>
      <c r="P49" s="310"/>
      <c r="Q49"/>
    </row>
    <row r="50" spans="2:17" ht="25.5" customHeight="1">
      <c r="B50" s="185" t="s">
        <v>32</v>
      </c>
      <c r="C50" s="186" t="s">
        <v>33</v>
      </c>
      <c r="D50" s="170" t="s">
        <v>1516</v>
      </c>
      <c r="E50" s="170" t="s">
        <v>1517</v>
      </c>
      <c r="F50" s="187" t="s">
        <v>35</v>
      </c>
      <c r="G50" s="187" t="s">
        <v>1338</v>
      </c>
      <c r="H50" s="188" t="s">
        <v>1339</v>
      </c>
      <c r="J50" s="185" t="s">
        <v>32</v>
      </c>
      <c r="K50" s="186" t="s">
        <v>33</v>
      </c>
      <c r="L50" s="170" t="s">
        <v>1516</v>
      </c>
      <c r="M50" s="170" t="s">
        <v>1517</v>
      </c>
      <c r="N50" s="187" t="s">
        <v>35</v>
      </c>
      <c r="O50" s="187" t="s">
        <v>1338</v>
      </c>
      <c r="P50" s="188" t="s">
        <v>1339</v>
      </c>
      <c r="Q50"/>
    </row>
    <row r="51" spans="2:17" ht="25.5" customHeight="1">
      <c r="B51" s="175" t="s">
        <v>52</v>
      </c>
      <c r="C51" s="176" t="s">
        <v>1542</v>
      </c>
      <c r="D51" s="177">
        <v>227.52</v>
      </c>
      <c r="E51" s="177">
        <v>277.57</v>
      </c>
      <c r="F51" s="225"/>
      <c r="G51" s="177">
        <f>D51*F51</f>
        <v>0</v>
      </c>
      <c r="H51" s="178">
        <f>G51*1.22</f>
        <v>0</v>
      </c>
      <c r="J51" s="175" t="s">
        <v>53</v>
      </c>
      <c r="K51" s="176" t="s">
        <v>54</v>
      </c>
      <c r="L51" s="177">
        <v>267.60000000000002</v>
      </c>
      <c r="M51" s="177">
        <v>326.47000000000003</v>
      </c>
      <c r="N51" s="225"/>
      <c r="O51" s="177">
        <f>L51*N51</f>
        <v>0</v>
      </c>
      <c r="P51" s="178">
        <f>O51*1.22</f>
        <v>0</v>
      </c>
      <c r="Q51"/>
    </row>
    <row r="52" spans="2:17" ht="25.5" customHeight="1">
      <c r="B52" s="175" t="s">
        <v>49</v>
      </c>
      <c r="C52" s="176" t="s">
        <v>1541</v>
      </c>
      <c r="D52" s="177">
        <v>66.599999999999994</v>
      </c>
      <c r="E52" s="177">
        <v>81.25</v>
      </c>
      <c r="F52" s="225"/>
      <c r="G52" s="177">
        <f>D52*F52</f>
        <v>0</v>
      </c>
      <c r="H52" s="178">
        <f>G52*1.22</f>
        <v>0</v>
      </c>
      <c r="J52" s="175" t="s">
        <v>50</v>
      </c>
      <c r="K52" s="176" t="s">
        <v>51</v>
      </c>
      <c r="L52" s="177">
        <v>75.48</v>
      </c>
      <c r="M52" s="177">
        <v>92.09</v>
      </c>
      <c r="N52" s="225"/>
      <c r="O52" s="177">
        <f>L52*N52</f>
        <v>0</v>
      </c>
      <c r="P52" s="178">
        <f>O52*1.22</f>
        <v>0</v>
      </c>
      <c r="Q52"/>
    </row>
    <row r="53" spans="2:17" ht="25.5" customHeight="1">
      <c r="B53" s="175" t="s">
        <v>55</v>
      </c>
      <c r="C53" s="176" t="s">
        <v>1543</v>
      </c>
      <c r="D53" s="177">
        <v>18.48</v>
      </c>
      <c r="E53" s="177">
        <v>22.55</v>
      </c>
      <c r="F53" s="225"/>
      <c r="G53" s="177">
        <f>D53*F53</f>
        <v>0</v>
      </c>
      <c r="H53" s="178">
        <f>G53*1.22</f>
        <v>0</v>
      </c>
      <c r="J53" s="175" t="s">
        <v>56</v>
      </c>
      <c r="K53" s="176" t="s">
        <v>57</v>
      </c>
      <c r="L53" s="177">
        <v>22.08</v>
      </c>
      <c r="M53" s="177">
        <v>26.94</v>
      </c>
      <c r="N53" s="225"/>
      <c r="O53" s="177">
        <f>L53*N53</f>
        <v>0</v>
      </c>
      <c r="P53" s="178">
        <f>O53*1.22</f>
        <v>0</v>
      </c>
      <c r="Q53"/>
    </row>
    <row r="54" spans="2:17" ht="25.5" customHeight="1">
      <c r="B54" s="293" t="s">
        <v>1515</v>
      </c>
      <c r="C54" s="294"/>
      <c r="D54" s="294"/>
      <c r="E54" s="294"/>
      <c r="F54" s="234">
        <f>SUM(F51:F53)</f>
        <v>0</v>
      </c>
      <c r="G54" s="154">
        <f>SUM(G51:G53)</f>
        <v>0</v>
      </c>
      <c r="H54" s="155">
        <f>SUM(H51:H53)</f>
        <v>0</v>
      </c>
      <c r="J54" s="293" t="s">
        <v>1515</v>
      </c>
      <c r="K54" s="294"/>
      <c r="L54" s="294"/>
      <c r="M54" s="294"/>
      <c r="N54" s="234">
        <f>SUM(N51:N53)</f>
        <v>0</v>
      </c>
      <c r="O54" s="154">
        <f>SUM(O51:O53)</f>
        <v>0</v>
      </c>
      <c r="P54" s="155">
        <f>SUM(P51:P53)</f>
        <v>0</v>
      </c>
      <c r="Q54"/>
    </row>
    <row r="55" spans="2:17" ht="25.5" customHeight="1">
      <c r="D55"/>
      <c r="E55"/>
      <c r="F55"/>
      <c r="G55"/>
      <c r="H55"/>
      <c r="J55"/>
      <c r="K55"/>
      <c r="Q55"/>
    </row>
    <row r="56" spans="2:17" ht="25.5" customHeight="1">
      <c r="B56" s="308" t="s">
        <v>1545</v>
      </c>
      <c r="C56" s="309"/>
      <c r="D56" s="309"/>
      <c r="E56" s="309"/>
      <c r="F56" s="309"/>
      <c r="G56" s="309"/>
      <c r="H56" s="310"/>
      <c r="J56" s="308" t="s">
        <v>1545</v>
      </c>
      <c r="K56" s="309"/>
      <c r="L56" s="309"/>
      <c r="M56" s="309"/>
      <c r="N56" s="309"/>
      <c r="O56" s="309"/>
      <c r="P56" s="310"/>
      <c r="Q56"/>
    </row>
    <row r="57" spans="2:17" ht="25.5" customHeight="1">
      <c r="B57" s="185" t="s">
        <v>32</v>
      </c>
      <c r="C57" s="186" t="s">
        <v>33</v>
      </c>
      <c r="D57" s="170" t="s">
        <v>1516</v>
      </c>
      <c r="E57" s="170" t="s">
        <v>1517</v>
      </c>
      <c r="F57" s="187" t="s">
        <v>35</v>
      </c>
      <c r="G57" s="187" t="s">
        <v>1338</v>
      </c>
      <c r="H57" s="188" t="s">
        <v>1339</v>
      </c>
      <c r="J57" s="185" t="s">
        <v>32</v>
      </c>
      <c r="K57" s="186" t="s">
        <v>33</v>
      </c>
      <c r="L57" s="170" t="s">
        <v>1516</v>
      </c>
      <c r="M57" s="170" t="s">
        <v>1517</v>
      </c>
      <c r="N57" s="187" t="s">
        <v>35</v>
      </c>
      <c r="O57" s="187" t="s">
        <v>1338</v>
      </c>
      <c r="P57" s="188" t="s">
        <v>1339</v>
      </c>
      <c r="Q57"/>
    </row>
    <row r="58" spans="2:17" ht="25.5" customHeight="1">
      <c r="B58" s="232"/>
      <c r="C58" s="233" t="s">
        <v>58</v>
      </c>
      <c r="D58" s="233"/>
      <c r="E58" s="233"/>
      <c r="F58" s="233"/>
      <c r="G58" s="233"/>
      <c r="H58" s="235"/>
      <c r="J58" s="232"/>
      <c r="K58" s="233" t="s">
        <v>1550</v>
      </c>
      <c r="L58" s="233"/>
      <c r="M58" s="233"/>
      <c r="N58" s="233"/>
      <c r="O58" s="233"/>
      <c r="P58" s="235"/>
      <c r="Q58"/>
    </row>
    <row r="59" spans="2:17" ht="25.5" customHeight="1">
      <c r="B59" s="175" t="s">
        <v>59</v>
      </c>
      <c r="C59" s="176" t="s">
        <v>60</v>
      </c>
      <c r="D59" s="177">
        <v>136.21</v>
      </c>
      <c r="E59" s="177">
        <v>166.18</v>
      </c>
      <c r="F59" s="225"/>
      <c r="G59" s="177">
        <f>D59*F59</f>
        <v>0</v>
      </c>
      <c r="H59" s="178">
        <f>G59*1.22</f>
        <v>0</v>
      </c>
      <c r="J59" s="175" t="s">
        <v>1340</v>
      </c>
      <c r="K59" s="176" t="s">
        <v>1341</v>
      </c>
      <c r="L59" s="177">
        <v>287.04000000000002</v>
      </c>
      <c r="M59" s="177">
        <v>350.19</v>
      </c>
      <c r="N59" s="225"/>
      <c r="O59" s="177">
        <f>L59*N59</f>
        <v>0</v>
      </c>
      <c r="P59" s="178">
        <f>O59*1.22</f>
        <v>0</v>
      </c>
      <c r="Q59"/>
    </row>
    <row r="60" spans="2:17" ht="25.5" customHeight="1">
      <c r="B60" s="175" t="s">
        <v>46</v>
      </c>
      <c r="C60" s="176" t="s">
        <v>1540</v>
      </c>
      <c r="D60" s="177">
        <v>107.04</v>
      </c>
      <c r="E60" s="177">
        <v>130.59</v>
      </c>
      <c r="F60" s="225"/>
      <c r="G60" s="177">
        <f>D60*F60</f>
        <v>0</v>
      </c>
      <c r="H60" s="178">
        <f>G60*1.22</f>
        <v>0</v>
      </c>
      <c r="J60" s="232"/>
      <c r="K60" s="233" t="s">
        <v>1551</v>
      </c>
      <c r="L60" s="233"/>
      <c r="M60" s="233"/>
      <c r="N60" s="233"/>
      <c r="O60" s="233"/>
      <c r="P60" s="235"/>
      <c r="Q60"/>
    </row>
    <row r="61" spans="2:17" ht="25.5" customHeight="1">
      <c r="B61" s="196" t="s">
        <v>52</v>
      </c>
      <c r="C61" s="197" t="s">
        <v>1542</v>
      </c>
      <c r="D61" s="198">
        <v>227.52</v>
      </c>
      <c r="E61" s="198">
        <v>277.57</v>
      </c>
      <c r="F61" s="240"/>
      <c r="G61" s="177">
        <f t="shared" ref="G61:G62" si="0">D61*F61</f>
        <v>0</v>
      </c>
      <c r="H61" s="178">
        <f t="shared" ref="H61:H62" si="1">G61*1.22</f>
        <v>0</v>
      </c>
      <c r="J61" s="196" t="s">
        <v>1353</v>
      </c>
      <c r="K61" s="197" t="s">
        <v>1354</v>
      </c>
      <c r="L61" s="198">
        <v>825.24</v>
      </c>
      <c r="M61" s="198">
        <v>1006.79</v>
      </c>
      <c r="N61" s="240"/>
      <c r="O61" s="177">
        <f t="shared" ref="O61:O62" si="2">L61*N61</f>
        <v>0</v>
      </c>
      <c r="P61" s="178">
        <f t="shared" ref="P61:P62" si="3">O61*1.22</f>
        <v>0</v>
      </c>
      <c r="Q61"/>
    </row>
    <row r="62" spans="2:17" ht="25.5" customHeight="1">
      <c r="B62" s="196" t="s">
        <v>61</v>
      </c>
      <c r="C62" s="197" t="s">
        <v>1546</v>
      </c>
      <c r="D62" s="198">
        <v>84.84</v>
      </c>
      <c r="E62" s="198">
        <v>103.5</v>
      </c>
      <c r="F62" s="240"/>
      <c r="G62" s="177">
        <f t="shared" si="0"/>
        <v>0</v>
      </c>
      <c r="H62" s="178">
        <f t="shared" si="1"/>
        <v>0</v>
      </c>
      <c r="J62" s="196" t="s">
        <v>1355</v>
      </c>
      <c r="K62" s="197" t="s">
        <v>1356</v>
      </c>
      <c r="L62" s="198">
        <v>1452.6</v>
      </c>
      <c r="M62" s="198">
        <v>1772.17</v>
      </c>
      <c r="N62" s="240"/>
      <c r="O62" s="177">
        <f t="shared" si="2"/>
        <v>0</v>
      </c>
      <c r="P62" s="178">
        <f t="shared" si="3"/>
        <v>0</v>
      </c>
      <c r="Q62"/>
    </row>
    <row r="63" spans="2:17" ht="25.5" customHeight="1">
      <c r="B63" s="232"/>
      <c r="C63" s="233" t="s">
        <v>63</v>
      </c>
      <c r="D63" s="233"/>
      <c r="E63" s="233"/>
      <c r="F63" s="233"/>
      <c r="G63" s="233"/>
      <c r="H63" s="235"/>
      <c r="J63" s="175" t="s">
        <v>1351</v>
      </c>
      <c r="K63" s="176" t="s">
        <v>1352</v>
      </c>
      <c r="L63" s="177">
        <v>451.08</v>
      </c>
      <c r="M63" s="177">
        <v>550.32000000000005</v>
      </c>
      <c r="N63" s="225"/>
      <c r="O63" s="177">
        <f>L63*N63</f>
        <v>0</v>
      </c>
      <c r="P63" s="178">
        <f>O63*1.22</f>
        <v>0</v>
      </c>
      <c r="Q63"/>
    </row>
    <row r="64" spans="2:17" ht="25.5" customHeight="1">
      <c r="B64" s="175" t="s">
        <v>64</v>
      </c>
      <c r="C64" s="176" t="s">
        <v>65</v>
      </c>
      <c r="D64" s="177">
        <v>50.8</v>
      </c>
      <c r="E64" s="177">
        <v>61.98</v>
      </c>
      <c r="F64" s="225"/>
      <c r="G64" s="177">
        <f>D64*F64</f>
        <v>0</v>
      </c>
      <c r="H64" s="178">
        <f>G64*1.22</f>
        <v>0</v>
      </c>
      <c r="J64" s="232"/>
      <c r="K64" s="233" t="s">
        <v>58</v>
      </c>
      <c r="L64" s="233"/>
      <c r="M64" s="233"/>
      <c r="N64" s="233"/>
      <c r="O64" s="233"/>
      <c r="P64" s="235"/>
      <c r="Q64"/>
    </row>
    <row r="65" spans="2:17" ht="25.5" customHeight="1">
      <c r="B65" s="175" t="s">
        <v>66</v>
      </c>
      <c r="C65" s="176" t="s">
        <v>1547</v>
      </c>
      <c r="D65" s="177">
        <v>70.08</v>
      </c>
      <c r="E65" s="177">
        <v>85.5</v>
      </c>
      <c r="F65" s="225"/>
      <c r="G65" s="177">
        <f>D65*F65</f>
        <v>0</v>
      </c>
      <c r="H65" s="178">
        <f>G65*1.22</f>
        <v>0</v>
      </c>
      <c r="J65" s="175" t="s">
        <v>1552</v>
      </c>
      <c r="K65" s="176" t="s">
        <v>1553</v>
      </c>
      <c r="L65" s="177">
        <v>262.12</v>
      </c>
      <c r="M65" s="177">
        <v>319.79000000000002</v>
      </c>
      <c r="N65" s="225"/>
      <c r="O65" s="177">
        <f>L65*N65</f>
        <v>0</v>
      </c>
      <c r="P65" s="178">
        <f>O65*1.22</f>
        <v>0</v>
      </c>
      <c r="Q65"/>
    </row>
    <row r="66" spans="2:17" ht="25.5" customHeight="1">
      <c r="B66" s="232"/>
      <c r="C66" s="233" t="s">
        <v>1548</v>
      </c>
      <c r="D66" s="233"/>
      <c r="E66" s="233"/>
      <c r="F66" s="233"/>
      <c r="G66" s="233"/>
      <c r="H66" s="235"/>
      <c r="J66" s="196" t="s">
        <v>47</v>
      </c>
      <c r="K66" s="197" t="s">
        <v>48</v>
      </c>
      <c r="L66" s="198">
        <v>152.16</v>
      </c>
      <c r="M66" s="198">
        <v>185.64</v>
      </c>
      <c r="N66" s="240"/>
      <c r="O66" s="177">
        <f>L66*N66</f>
        <v>0</v>
      </c>
      <c r="P66" s="178">
        <f>O66*1.22</f>
        <v>0</v>
      </c>
      <c r="Q66"/>
    </row>
    <row r="67" spans="2:17" ht="25.5" customHeight="1">
      <c r="B67" s="196" t="s">
        <v>69</v>
      </c>
      <c r="C67" s="197" t="s">
        <v>70</v>
      </c>
      <c r="D67" s="198">
        <v>65.63</v>
      </c>
      <c r="E67" s="198">
        <v>80.069999999999993</v>
      </c>
      <c r="F67" s="240"/>
      <c r="G67" s="177">
        <f t="shared" ref="G67:G85" si="4">D67*F67</f>
        <v>0</v>
      </c>
      <c r="H67" s="178">
        <f t="shared" ref="H67:H85" si="5">G67*1.22</f>
        <v>0</v>
      </c>
      <c r="J67" s="196" t="s">
        <v>1345</v>
      </c>
      <c r="K67" s="197" t="s">
        <v>1346</v>
      </c>
      <c r="L67" s="198">
        <v>442.2</v>
      </c>
      <c r="M67" s="198">
        <v>539.48</v>
      </c>
      <c r="N67" s="240"/>
      <c r="O67" s="177">
        <f>L67*N67</f>
        <v>0</v>
      </c>
      <c r="P67" s="178">
        <f>O67*1.22</f>
        <v>0</v>
      </c>
      <c r="Q67"/>
    </row>
    <row r="68" spans="2:17" ht="25.5" customHeight="1">
      <c r="B68" s="196" t="s">
        <v>71</v>
      </c>
      <c r="C68" s="197" t="s">
        <v>72</v>
      </c>
      <c r="D68" s="198">
        <v>50.43</v>
      </c>
      <c r="E68" s="198">
        <v>61.52</v>
      </c>
      <c r="F68" s="240"/>
      <c r="G68" s="177">
        <f t="shared" si="4"/>
        <v>0</v>
      </c>
      <c r="H68" s="178">
        <f t="shared" si="5"/>
        <v>0</v>
      </c>
      <c r="J68" s="196" t="s">
        <v>53</v>
      </c>
      <c r="K68" s="197" t="s">
        <v>54</v>
      </c>
      <c r="L68" s="198">
        <v>267.60000000000002</v>
      </c>
      <c r="M68" s="198">
        <v>326.47000000000003</v>
      </c>
      <c r="N68" s="240"/>
      <c r="O68" s="177">
        <f>L68*N68</f>
        <v>0</v>
      </c>
      <c r="P68" s="178">
        <f>O68*1.22</f>
        <v>0</v>
      </c>
      <c r="Q68"/>
    </row>
    <row r="69" spans="2:17" ht="25.5" customHeight="1">
      <c r="B69" s="242"/>
      <c r="C69" s="243"/>
      <c r="D69" s="244">
        <v>0</v>
      </c>
      <c r="E69" s="244">
        <v>0</v>
      </c>
      <c r="F69" s="240"/>
      <c r="G69" s="198">
        <f t="shared" si="4"/>
        <v>0</v>
      </c>
      <c r="H69" s="199">
        <f t="shared" si="5"/>
        <v>0</v>
      </c>
      <c r="J69" s="175" t="s">
        <v>62</v>
      </c>
      <c r="K69" s="176" t="s">
        <v>1554</v>
      </c>
      <c r="L69" s="177">
        <v>99.84</v>
      </c>
      <c r="M69" s="177">
        <v>121.8</v>
      </c>
      <c r="N69" s="225"/>
      <c r="O69" s="177">
        <f>L69*N69</f>
        <v>0</v>
      </c>
      <c r="P69" s="178">
        <f>O69*1.22</f>
        <v>0</v>
      </c>
      <c r="Q69"/>
    </row>
    <row r="70" spans="2:17" ht="25.5" customHeight="1">
      <c r="B70" s="242"/>
      <c r="C70" s="243"/>
      <c r="D70" s="244">
        <v>0</v>
      </c>
      <c r="E70" s="244">
        <v>0</v>
      </c>
      <c r="F70" s="240"/>
      <c r="G70" s="198">
        <f t="shared" si="4"/>
        <v>0</v>
      </c>
      <c r="H70" s="199">
        <f t="shared" si="5"/>
        <v>0</v>
      </c>
      <c r="J70" s="232"/>
      <c r="K70" s="233" t="s">
        <v>63</v>
      </c>
      <c r="L70" s="233"/>
      <c r="M70" s="233"/>
      <c r="N70" s="233"/>
      <c r="O70" s="233"/>
      <c r="P70" s="235"/>
      <c r="Q70"/>
    </row>
    <row r="71" spans="2:17" ht="25.5" customHeight="1">
      <c r="B71" s="242"/>
      <c r="C71" s="243"/>
      <c r="D71" s="244">
        <v>0</v>
      </c>
      <c r="E71" s="244">
        <v>0</v>
      </c>
      <c r="F71" s="240"/>
      <c r="G71" s="198">
        <f t="shared" si="4"/>
        <v>0</v>
      </c>
      <c r="H71" s="199">
        <f t="shared" si="5"/>
        <v>0</v>
      </c>
      <c r="J71" s="175" t="s">
        <v>1555</v>
      </c>
      <c r="K71" s="176" t="s">
        <v>1556</v>
      </c>
      <c r="L71" s="177">
        <v>68.48</v>
      </c>
      <c r="M71" s="177">
        <v>83.55</v>
      </c>
      <c r="N71" s="225"/>
      <c r="O71" s="177">
        <f>L71*N71</f>
        <v>0</v>
      </c>
      <c r="P71" s="178">
        <f>O71*1.22</f>
        <v>0</v>
      </c>
      <c r="Q71"/>
    </row>
    <row r="72" spans="2:17" ht="25.5" customHeight="1">
      <c r="B72" s="242"/>
      <c r="C72" s="243"/>
      <c r="D72" s="244">
        <v>0</v>
      </c>
      <c r="E72" s="244">
        <v>0</v>
      </c>
      <c r="F72" s="240"/>
      <c r="G72" s="198">
        <f t="shared" si="4"/>
        <v>0</v>
      </c>
      <c r="H72" s="199">
        <f t="shared" si="5"/>
        <v>0</v>
      </c>
      <c r="J72" s="196" t="s">
        <v>67</v>
      </c>
      <c r="K72" s="197" t="s">
        <v>68</v>
      </c>
      <c r="L72" s="198">
        <v>79.44</v>
      </c>
      <c r="M72" s="198">
        <v>96.92</v>
      </c>
      <c r="N72" s="240"/>
      <c r="O72" s="177">
        <f>L72*N72</f>
        <v>0</v>
      </c>
      <c r="P72" s="178">
        <f>O72*1.22</f>
        <v>0</v>
      </c>
      <c r="Q72"/>
    </row>
    <row r="73" spans="2:17" ht="25.5" customHeight="1">
      <c r="B73" s="242"/>
      <c r="C73" s="243"/>
      <c r="D73" s="244">
        <v>0</v>
      </c>
      <c r="E73" s="244">
        <v>0</v>
      </c>
      <c r="F73" s="240"/>
      <c r="G73" s="198">
        <f t="shared" si="4"/>
        <v>0</v>
      </c>
      <c r="H73" s="199">
        <f t="shared" si="5"/>
        <v>0</v>
      </c>
      <c r="J73" s="232"/>
      <c r="K73" s="233" t="s">
        <v>1548</v>
      </c>
      <c r="L73" s="233"/>
      <c r="M73" s="233"/>
      <c r="N73" s="233"/>
      <c r="O73" s="233"/>
      <c r="P73" s="235"/>
      <c r="Q73"/>
    </row>
    <row r="74" spans="2:17" ht="25.5" customHeight="1">
      <c r="B74" s="242"/>
      <c r="C74" s="243"/>
      <c r="D74" s="244">
        <v>0</v>
      </c>
      <c r="E74" s="244">
        <v>0</v>
      </c>
      <c r="F74" s="240"/>
      <c r="G74" s="198">
        <f t="shared" si="4"/>
        <v>0</v>
      </c>
      <c r="H74" s="199">
        <f t="shared" si="5"/>
        <v>0</v>
      </c>
      <c r="J74" s="175" t="s">
        <v>1557</v>
      </c>
      <c r="K74" s="176" t="s">
        <v>1558</v>
      </c>
      <c r="L74" s="177">
        <v>133.9</v>
      </c>
      <c r="M74" s="177">
        <v>163.36000000000001</v>
      </c>
      <c r="N74" s="225"/>
      <c r="O74" s="177">
        <f>L74*N74</f>
        <v>0</v>
      </c>
      <c r="P74" s="178">
        <f>O74*1.22</f>
        <v>0</v>
      </c>
      <c r="Q74"/>
    </row>
    <row r="75" spans="2:17" ht="25.5" customHeight="1">
      <c r="B75" s="242"/>
      <c r="C75" s="243"/>
      <c r="D75" s="244">
        <v>0</v>
      </c>
      <c r="E75" s="244">
        <v>0</v>
      </c>
      <c r="F75" s="240"/>
      <c r="G75" s="198">
        <f t="shared" si="4"/>
        <v>0</v>
      </c>
      <c r="H75" s="199">
        <f t="shared" si="5"/>
        <v>0</v>
      </c>
      <c r="J75" s="196" t="s">
        <v>1559</v>
      </c>
      <c r="K75" s="197" t="s">
        <v>1560</v>
      </c>
      <c r="L75" s="198">
        <v>103.78</v>
      </c>
      <c r="M75" s="198">
        <v>126.61</v>
      </c>
      <c r="N75" s="240"/>
      <c r="O75" s="177">
        <f>L75*N75</f>
        <v>0</v>
      </c>
      <c r="P75" s="178">
        <f>O75*1.22</f>
        <v>0</v>
      </c>
      <c r="Q75"/>
    </row>
    <row r="76" spans="2:17" ht="25.5" customHeight="1">
      <c r="B76" s="242"/>
      <c r="C76" s="243"/>
      <c r="D76" s="244">
        <v>0</v>
      </c>
      <c r="E76" s="244">
        <v>0</v>
      </c>
      <c r="F76" s="240"/>
      <c r="G76" s="198">
        <f t="shared" si="4"/>
        <v>0</v>
      </c>
      <c r="H76" s="199">
        <f t="shared" si="5"/>
        <v>0</v>
      </c>
      <c r="J76" s="196" t="s">
        <v>73</v>
      </c>
      <c r="K76" s="197" t="s">
        <v>74</v>
      </c>
      <c r="L76" s="198">
        <v>23.28</v>
      </c>
      <c r="M76" s="198">
        <v>28.4</v>
      </c>
      <c r="N76" s="240"/>
      <c r="O76" s="177">
        <f>L76*N76</f>
        <v>0</v>
      </c>
      <c r="P76" s="178">
        <f>O76*1.22</f>
        <v>0</v>
      </c>
      <c r="Q76"/>
    </row>
    <row r="77" spans="2:17" ht="25.5" customHeight="1">
      <c r="B77" s="242"/>
      <c r="C77" s="243"/>
      <c r="D77" s="244">
        <v>0</v>
      </c>
      <c r="E77" s="244">
        <v>0</v>
      </c>
      <c r="F77" s="240"/>
      <c r="G77" s="198">
        <f t="shared" si="4"/>
        <v>0</v>
      </c>
      <c r="H77" s="199">
        <f t="shared" si="5"/>
        <v>0</v>
      </c>
      <c r="J77" s="232"/>
      <c r="K77" s="233" t="s">
        <v>1561</v>
      </c>
      <c r="L77" s="233"/>
      <c r="M77" s="233"/>
      <c r="N77" s="233"/>
      <c r="O77" s="233"/>
      <c r="P77" s="235"/>
      <c r="Q77"/>
    </row>
    <row r="78" spans="2:17" ht="25.5" customHeight="1">
      <c r="B78" s="242"/>
      <c r="C78" s="243"/>
      <c r="D78" s="244">
        <v>0</v>
      </c>
      <c r="E78" s="244">
        <v>0</v>
      </c>
      <c r="F78" s="240"/>
      <c r="G78" s="198">
        <f t="shared" si="4"/>
        <v>0</v>
      </c>
      <c r="H78" s="199">
        <f t="shared" si="5"/>
        <v>0</v>
      </c>
      <c r="J78" s="175" t="s">
        <v>75</v>
      </c>
      <c r="K78" s="176" t="s">
        <v>76</v>
      </c>
      <c r="L78" s="177">
        <v>155.63999999999999</v>
      </c>
      <c r="M78" s="177">
        <v>189.88</v>
      </c>
      <c r="N78" s="225"/>
      <c r="O78" s="177">
        <f>L78*N78</f>
        <v>0</v>
      </c>
      <c r="P78" s="178">
        <f>O78*1.22</f>
        <v>0</v>
      </c>
      <c r="Q78"/>
    </row>
    <row r="79" spans="2:17" ht="25.5" customHeight="1">
      <c r="B79" s="242"/>
      <c r="C79" s="243"/>
      <c r="D79" s="244">
        <v>0</v>
      </c>
      <c r="E79" s="244">
        <v>0</v>
      </c>
      <c r="F79" s="240"/>
      <c r="G79" s="198">
        <f t="shared" si="4"/>
        <v>0</v>
      </c>
      <c r="H79" s="199">
        <f t="shared" si="5"/>
        <v>0</v>
      </c>
      <c r="J79" s="242"/>
      <c r="K79" s="243"/>
      <c r="L79" s="244">
        <v>0</v>
      </c>
      <c r="M79" s="244">
        <v>0</v>
      </c>
      <c r="N79" s="240"/>
      <c r="O79" s="198">
        <f>L79*N79</f>
        <v>0</v>
      </c>
      <c r="P79" s="199">
        <f>O79*1.22</f>
        <v>0</v>
      </c>
      <c r="Q79"/>
    </row>
    <row r="80" spans="2:17" ht="25.5" customHeight="1">
      <c r="B80" s="242"/>
      <c r="C80" s="243"/>
      <c r="D80" s="244">
        <v>0</v>
      </c>
      <c r="E80" s="244">
        <v>0</v>
      </c>
      <c r="F80" s="240"/>
      <c r="G80" s="198">
        <f t="shared" si="4"/>
        <v>0</v>
      </c>
      <c r="H80" s="199">
        <f t="shared" si="5"/>
        <v>0</v>
      </c>
      <c r="J80" s="242"/>
      <c r="K80" s="243"/>
      <c r="L80" s="244">
        <v>0</v>
      </c>
      <c r="M80" s="244">
        <v>0</v>
      </c>
      <c r="N80" s="240"/>
      <c r="O80" s="198">
        <f t="shared" ref="O80:O85" si="6">L80*N80</f>
        <v>0</v>
      </c>
      <c r="P80" s="199">
        <f t="shared" ref="P80:P85" si="7">O80*1.22</f>
        <v>0</v>
      </c>
      <c r="Q80"/>
    </row>
    <row r="81" spans="2:17" ht="25.5" customHeight="1">
      <c r="B81" s="242"/>
      <c r="C81" s="243"/>
      <c r="D81" s="244">
        <v>0</v>
      </c>
      <c r="E81" s="244">
        <v>0</v>
      </c>
      <c r="F81" s="240"/>
      <c r="G81" s="198">
        <f t="shared" si="4"/>
        <v>0</v>
      </c>
      <c r="H81" s="199">
        <f t="shared" si="5"/>
        <v>0</v>
      </c>
      <c r="J81" s="242"/>
      <c r="K81" s="243"/>
      <c r="L81" s="244">
        <v>0</v>
      </c>
      <c r="M81" s="244">
        <v>0</v>
      </c>
      <c r="N81" s="240"/>
      <c r="O81" s="198">
        <f t="shared" si="6"/>
        <v>0</v>
      </c>
      <c r="P81" s="199">
        <f t="shared" si="7"/>
        <v>0</v>
      </c>
      <c r="Q81"/>
    </row>
    <row r="82" spans="2:17" ht="25.5" customHeight="1">
      <c r="B82" s="242"/>
      <c r="C82" s="243"/>
      <c r="D82" s="244">
        <v>0</v>
      </c>
      <c r="E82" s="244">
        <v>0</v>
      </c>
      <c r="F82" s="240"/>
      <c r="G82" s="198">
        <f t="shared" si="4"/>
        <v>0</v>
      </c>
      <c r="H82" s="199">
        <f t="shared" si="5"/>
        <v>0</v>
      </c>
      <c r="J82" s="242"/>
      <c r="K82" s="243"/>
      <c r="L82" s="244">
        <v>0</v>
      </c>
      <c r="M82" s="244">
        <v>0</v>
      </c>
      <c r="N82" s="240"/>
      <c r="O82" s="198">
        <f t="shared" si="6"/>
        <v>0</v>
      </c>
      <c r="P82" s="199">
        <f t="shared" si="7"/>
        <v>0</v>
      </c>
      <c r="Q82"/>
    </row>
    <row r="83" spans="2:17" ht="25.5" customHeight="1">
      <c r="B83" s="242"/>
      <c r="C83" s="243"/>
      <c r="D83" s="244">
        <v>0</v>
      </c>
      <c r="E83" s="244">
        <v>0</v>
      </c>
      <c r="F83" s="240"/>
      <c r="G83" s="198">
        <f t="shared" si="4"/>
        <v>0</v>
      </c>
      <c r="H83" s="199">
        <f t="shared" si="5"/>
        <v>0</v>
      </c>
      <c r="J83" s="242"/>
      <c r="K83" s="243"/>
      <c r="L83" s="244">
        <v>0</v>
      </c>
      <c r="M83" s="244">
        <v>0</v>
      </c>
      <c r="N83" s="240"/>
      <c r="O83" s="198">
        <f t="shared" si="6"/>
        <v>0</v>
      </c>
      <c r="P83" s="199">
        <f t="shared" si="7"/>
        <v>0</v>
      </c>
      <c r="Q83"/>
    </row>
    <row r="84" spans="2:17" ht="25.5" customHeight="1">
      <c r="B84" s="242"/>
      <c r="C84" s="243"/>
      <c r="D84" s="244">
        <v>0</v>
      </c>
      <c r="E84" s="244">
        <v>0</v>
      </c>
      <c r="F84" s="240"/>
      <c r="G84" s="198">
        <f t="shared" si="4"/>
        <v>0</v>
      </c>
      <c r="H84" s="199">
        <f t="shared" si="5"/>
        <v>0</v>
      </c>
      <c r="J84" s="242"/>
      <c r="K84" s="243"/>
      <c r="L84" s="244">
        <v>0</v>
      </c>
      <c r="M84" s="244">
        <v>0</v>
      </c>
      <c r="N84" s="240"/>
      <c r="O84" s="198">
        <f t="shared" si="6"/>
        <v>0</v>
      </c>
      <c r="P84" s="199">
        <f t="shared" si="7"/>
        <v>0</v>
      </c>
      <c r="Q84"/>
    </row>
    <row r="85" spans="2:17" ht="25.5" customHeight="1">
      <c r="B85" s="242"/>
      <c r="C85" s="243"/>
      <c r="D85" s="244">
        <v>0</v>
      </c>
      <c r="E85" s="244">
        <v>0</v>
      </c>
      <c r="F85" s="240"/>
      <c r="G85" s="198">
        <f t="shared" si="4"/>
        <v>0</v>
      </c>
      <c r="H85" s="199">
        <f t="shared" si="5"/>
        <v>0</v>
      </c>
      <c r="J85" s="242"/>
      <c r="K85" s="243"/>
      <c r="L85" s="244">
        <v>0</v>
      </c>
      <c r="M85" s="244">
        <v>0</v>
      </c>
      <c r="N85" s="240"/>
      <c r="O85" s="198">
        <f t="shared" si="6"/>
        <v>0</v>
      </c>
      <c r="P85" s="199">
        <f t="shared" si="7"/>
        <v>0</v>
      </c>
      <c r="Q85"/>
    </row>
    <row r="86" spans="2:17" ht="25.5" customHeight="1">
      <c r="B86" s="242"/>
      <c r="C86" s="243"/>
      <c r="D86" s="244">
        <v>0</v>
      </c>
      <c r="E86" s="244">
        <v>0</v>
      </c>
      <c r="F86" s="240"/>
      <c r="G86" s="198">
        <f>D86*F86</f>
        <v>0</v>
      </c>
      <c r="H86" s="199">
        <f>G86*1.22</f>
        <v>0</v>
      </c>
      <c r="J86" s="242"/>
      <c r="K86" s="243"/>
      <c r="L86" s="244">
        <v>0</v>
      </c>
      <c r="M86" s="244">
        <v>0</v>
      </c>
      <c r="N86" s="240"/>
      <c r="O86" s="198">
        <f>L86*N86</f>
        <v>0</v>
      </c>
      <c r="P86" s="199">
        <f>O86*1.22</f>
        <v>0</v>
      </c>
      <c r="Q86"/>
    </row>
    <row r="87" spans="2:17" ht="25.5" customHeight="1">
      <c r="B87" s="293" t="s">
        <v>1515</v>
      </c>
      <c r="C87" s="294"/>
      <c r="D87" s="294"/>
      <c r="E87" s="294"/>
      <c r="F87" s="234">
        <f>SUM(F58:F86)</f>
        <v>0</v>
      </c>
      <c r="G87" s="154">
        <f>SUM(G58:G86)</f>
        <v>0</v>
      </c>
      <c r="H87" s="155">
        <f>SUM(H58:H86)</f>
        <v>0</v>
      </c>
      <c r="J87" s="293" t="s">
        <v>1515</v>
      </c>
      <c r="K87" s="294"/>
      <c r="L87" s="294"/>
      <c r="M87" s="294"/>
      <c r="N87" s="234">
        <f>SUM(N58:N86)</f>
        <v>0</v>
      </c>
      <c r="O87" s="154">
        <f>SUM(O58:O86)</f>
        <v>0</v>
      </c>
      <c r="P87" s="155">
        <f>SUM(P58:P86)</f>
        <v>0</v>
      </c>
      <c r="Q87"/>
    </row>
    <row r="88" spans="2:17" ht="25.5" customHeight="1">
      <c r="B88" t="s">
        <v>1549</v>
      </c>
      <c r="D88"/>
      <c r="E88"/>
      <c r="F88"/>
      <c r="G88"/>
      <c r="H88"/>
      <c r="J88"/>
      <c r="K88"/>
      <c r="Q88"/>
    </row>
    <row r="89" spans="2:17" ht="25.5" customHeight="1">
      <c r="D89"/>
      <c r="E89"/>
      <c r="F89"/>
      <c r="G89"/>
      <c r="H89"/>
      <c r="J89"/>
      <c r="K89"/>
      <c r="Q89"/>
    </row>
    <row r="90" spans="2:17" ht="25.5" customHeight="1">
      <c r="B90" s="308" t="s">
        <v>1562</v>
      </c>
      <c r="C90" s="309"/>
      <c r="D90" s="309"/>
      <c r="E90" s="309"/>
      <c r="F90" s="309"/>
      <c r="G90" s="309"/>
      <c r="H90" s="310"/>
      <c r="J90" s="308" t="s">
        <v>1567</v>
      </c>
      <c r="K90" s="309"/>
      <c r="L90" s="309"/>
      <c r="M90" s="309"/>
      <c r="N90" s="309"/>
      <c r="O90" s="309"/>
      <c r="P90" s="310"/>
      <c r="Q90"/>
    </row>
    <row r="91" spans="2:17" ht="25.5" customHeight="1">
      <c r="B91" s="185" t="s">
        <v>32</v>
      </c>
      <c r="C91" s="186" t="s">
        <v>33</v>
      </c>
      <c r="D91" s="200" t="s">
        <v>1516</v>
      </c>
      <c r="E91" s="200" t="s">
        <v>1517</v>
      </c>
      <c r="F91" s="201" t="s">
        <v>35</v>
      </c>
      <c r="G91" s="201" t="s">
        <v>1338</v>
      </c>
      <c r="H91" s="202" t="s">
        <v>1339</v>
      </c>
      <c r="J91" s="185" t="s">
        <v>32</v>
      </c>
      <c r="K91" s="186" t="s">
        <v>33</v>
      </c>
      <c r="L91" s="200" t="s">
        <v>1516</v>
      </c>
      <c r="M91" s="200" t="s">
        <v>1517</v>
      </c>
      <c r="N91" s="201" t="s">
        <v>35</v>
      </c>
      <c r="O91" s="201" t="s">
        <v>1338</v>
      </c>
      <c r="P91" s="202" t="s">
        <v>1339</v>
      </c>
      <c r="Q91"/>
    </row>
    <row r="92" spans="2:17" ht="25.5" customHeight="1">
      <c r="B92" s="192" t="s">
        <v>77</v>
      </c>
      <c r="C92" s="193" t="s">
        <v>1362</v>
      </c>
      <c r="D92" s="194">
        <v>147.82</v>
      </c>
      <c r="E92" s="194">
        <v>180.34</v>
      </c>
      <c r="F92" s="241"/>
      <c r="G92" s="194">
        <f>D92*F92</f>
        <v>0</v>
      </c>
      <c r="H92" s="195">
        <f>G92*1.22</f>
        <v>0</v>
      </c>
      <c r="J92" s="192" t="s">
        <v>1568</v>
      </c>
      <c r="K92" s="193" t="s">
        <v>1569</v>
      </c>
      <c r="L92" s="194">
        <v>317.74</v>
      </c>
      <c r="M92" s="194">
        <v>387.64</v>
      </c>
      <c r="N92" s="241"/>
      <c r="O92" s="194">
        <f>L92*N92</f>
        <v>0</v>
      </c>
      <c r="P92" s="195">
        <f>O92*1.22</f>
        <v>0</v>
      </c>
      <c r="Q92"/>
    </row>
    <row r="93" spans="2:17" ht="25.5" customHeight="1">
      <c r="B93" s="196" t="s">
        <v>78</v>
      </c>
      <c r="C93" s="197" t="s">
        <v>1357</v>
      </c>
      <c r="D93" s="198">
        <v>62.54</v>
      </c>
      <c r="E93" s="198">
        <v>76.3</v>
      </c>
      <c r="F93" s="240"/>
      <c r="G93" s="177">
        <f t="shared" ref="G93:G94" si="8">D93*F93</f>
        <v>0</v>
      </c>
      <c r="H93" s="178">
        <f t="shared" ref="H93:H94" si="9">G93*1.22</f>
        <v>0</v>
      </c>
      <c r="J93" s="196" t="s">
        <v>1570</v>
      </c>
      <c r="K93" s="197" t="s">
        <v>1571</v>
      </c>
      <c r="L93" s="198">
        <v>145.88999999999999</v>
      </c>
      <c r="M93" s="198">
        <v>177.99</v>
      </c>
      <c r="N93" s="240"/>
      <c r="O93" s="177">
        <f t="shared" ref="O93:O94" si="10">L93*N93</f>
        <v>0</v>
      </c>
      <c r="P93" s="178">
        <f t="shared" ref="P93:P94" si="11">O93*1.22</f>
        <v>0</v>
      </c>
      <c r="Q93"/>
    </row>
    <row r="94" spans="2:17" ht="25.5" customHeight="1">
      <c r="B94" s="196" t="s">
        <v>79</v>
      </c>
      <c r="C94" s="197" t="s">
        <v>1358</v>
      </c>
      <c r="D94" s="198">
        <v>71.94</v>
      </c>
      <c r="E94" s="198">
        <v>87.77</v>
      </c>
      <c r="F94" s="240"/>
      <c r="G94" s="177">
        <f t="shared" si="8"/>
        <v>0</v>
      </c>
      <c r="H94" s="178">
        <f t="shared" si="9"/>
        <v>0</v>
      </c>
      <c r="J94" s="196" t="s">
        <v>1572</v>
      </c>
      <c r="K94" s="197" t="s">
        <v>1573</v>
      </c>
      <c r="L94" s="198">
        <v>167.77</v>
      </c>
      <c r="M94" s="198">
        <v>204.68</v>
      </c>
      <c r="N94" s="240"/>
      <c r="O94" s="177">
        <f t="shared" si="10"/>
        <v>0</v>
      </c>
      <c r="P94" s="178">
        <f t="shared" si="11"/>
        <v>0</v>
      </c>
      <c r="Q94"/>
    </row>
    <row r="95" spans="2:17" ht="25.5" customHeight="1">
      <c r="B95" s="175" t="s">
        <v>80</v>
      </c>
      <c r="C95" s="176" t="s">
        <v>1390</v>
      </c>
      <c r="D95" s="177">
        <v>185.03</v>
      </c>
      <c r="E95" s="177">
        <v>225.74</v>
      </c>
      <c r="F95" s="225"/>
      <c r="G95" s="177">
        <f>D95*F95</f>
        <v>0</v>
      </c>
      <c r="H95" s="178">
        <f>G95*1.22</f>
        <v>0</v>
      </c>
      <c r="J95" s="175" t="s">
        <v>1574</v>
      </c>
      <c r="K95" s="176" t="s">
        <v>1575</v>
      </c>
      <c r="L95" s="177">
        <v>431.86</v>
      </c>
      <c r="M95" s="177">
        <v>526.87</v>
      </c>
      <c r="N95" s="225"/>
      <c r="O95" s="177">
        <f>L95*N95</f>
        <v>0</v>
      </c>
      <c r="P95" s="178">
        <f>O95*1.22</f>
        <v>0</v>
      </c>
      <c r="Q95"/>
    </row>
    <row r="96" spans="2:17" ht="25.5" customHeight="1">
      <c r="B96" s="175" t="s">
        <v>81</v>
      </c>
      <c r="C96" s="176" t="s">
        <v>82</v>
      </c>
      <c r="D96" s="177">
        <v>160.43</v>
      </c>
      <c r="E96" s="177">
        <v>195.72</v>
      </c>
      <c r="F96" s="225"/>
      <c r="G96" s="177">
        <f>D96*F96</f>
        <v>0</v>
      </c>
      <c r="H96" s="178">
        <f>G96*1.22</f>
        <v>0</v>
      </c>
      <c r="J96" s="175" t="s">
        <v>1576</v>
      </c>
      <c r="K96" s="176" t="s">
        <v>1577</v>
      </c>
      <c r="L96" s="177">
        <v>374.59</v>
      </c>
      <c r="M96" s="177">
        <v>457</v>
      </c>
      <c r="N96" s="225"/>
      <c r="O96" s="177">
        <f>L96*N96</f>
        <v>0</v>
      </c>
      <c r="P96" s="178">
        <f>O96*1.22</f>
        <v>0</v>
      </c>
      <c r="Q96"/>
    </row>
    <row r="97" spans="2:17" ht="25.5" customHeight="1">
      <c r="B97" s="196" t="s">
        <v>83</v>
      </c>
      <c r="C97" s="197" t="s">
        <v>1386</v>
      </c>
      <c r="D97" s="198">
        <v>43.01</v>
      </c>
      <c r="E97" s="198">
        <v>52.47</v>
      </c>
      <c r="F97" s="240"/>
      <c r="G97" s="177">
        <f>D97*F97</f>
        <v>0</v>
      </c>
      <c r="H97" s="178">
        <f>G97*1.22</f>
        <v>0</v>
      </c>
      <c r="J97" s="196" t="s">
        <v>1578</v>
      </c>
      <c r="K97" s="197" t="s">
        <v>1579</v>
      </c>
      <c r="L97" s="198">
        <v>100.48</v>
      </c>
      <c r="M97" s="198">
        <v>122.59</v>
      </c>
      <c r="N97" s="240"/>
      <c r="O97" s="177">
        <f>L97*N97</f>
        <v>0</v>
      </c>
      <c r="P97" s="178">
        <f>O97*1.22</f>
        <v>0</v>
      </c>
      <c r="Q97"/>
    </row>
    <row r="98" spans="2:17" ht="25.5" customHeight="1">
      <c r="B98" s="196" t="s">
        <v>84</v>
      </c>
      <c r="C98" s="197" t="s">
        <v>1387</v>
      </c>
      <c r="D98" s="198">
        <v>43.01</v>
      </c>
      <c r="E98" s="198">
        <v>52.47</v>
      </c>
      <c r="F98" s="240"/>
      <c r="G98" s="177">
        <f>D98*F98</f>
        <v>0</v>
      </c>
      <c r="H98" s="178">
        <f>G98*1.22</f>
        <v>0</v>
      </c>
      <c r="J98" s="196" t="s">
        <v>1580</v>
      </c>
      <c r="K98" s="197" t="s">
        <v>1581</v>
      </c>
      <c r="L98" s="198">
        <v>100.48</v>
      </c>
      <c r="M98" s="198">
        <v>122.59</v>
      </c>
      <c r="N98" s="240"/>
      <c r="O98" s="177">
        <f>L98*N98</f>
        <v>0</v>
      </c>
      <c r="P98" s="178">
        <f>O98*1.22</f>
        <v>0</v>
      </c>
      <c r="Q98"/>
    </row>
    <row r="99" spans="2:17" ht="25.5" customHeight="1">
      <c r="B99" s="192" t="s">
        <v>85</v>
      </c>
      <c r="C99" s="193" t="s">
        <v>1369</v>
      </c>
      <c r="D99" s="194">
        <v>918.6</v>
      </c>
      <c r="E99" s="194">
        <v>1120.69</v>
      </c>
      <c r="F99" s="241"/>
      <c r="G99" s="194">
        <f>D99*F99</f>
        <v>0</v>
      </c>
      <c r="H99" s="195">
        <f>G99*1.22</f>
        <v>0</v>
      </c>
      <c r="J99" s="192" t="s">
        <v>1582</v>
      </c>
      <c r="K99" s="193" t="s">
        <v>1583</v>
      </c>
      <c r="L99" s="194">
        <v>2143.4699999999998</v>
      </c>
      <c r="M99" s="194">
        <v>2615.0300000000002</v>
      </c>
      <c r="N99" s="241"/>
      <c r="O99" s="194">
        <f>L99*N99</f>
        <v>0</v>
      </c>
      <c r="P99" s="195">
        <f>O99*1.22</f>
        <v>0</v>
      </c>
      <c r="Q99"/>
    </row>
    <row r="100" spans="2:17" ht="25.5" customHeight="1">
      <c r="B100" s="196" t="s">
        <v>86</v>
      </c>
      <c r="C100" s="197" t="s">
        <v>1377</v>
      </c>
      <c r="D100" s="198">
        <v>3.34</v>
      </c>
      <c r="E100" s="198">
        <v>4.07</v>
      </c>
      <c r="F100" s="240"/>
      <c r="G100" s="177">
        <f t="shared" ref="G100:G101" si="12">D100*F100</f>
        <v>0</v>
      </c>
      <c r="H100" s="178">
        <f t="shared" ref="H100:H101" si="13">G100*1.22</f>
        <v>0</v>
      </c>
      <c r="J100" s="196" t="s">
        <v>1584</v>
      </c>
      <c r="K100" s="197" t="s">
        <v>1585</v>
      </c>
      <c r="L100" s="198">
        <v>7.78</v>
      </c>
      <c r="M100" s="198">
        <v>9.49</v>
      </c>
      <c r="N100" s="240"/>
      <c r="O100" s="177">
        <f t="shared" ref="O100:O101" si="14">L100*N100</f>
        <v>0</v>
      </c>
      <c r="P100" s="178">
        <f t="shared" ref="P100:P101" si="15">O100*1.22</f>
        <v>0</v>
      </c>
      <c r="Q100"/>
    </row>
    <row r="101" spans="2:17" ht="25.5" customHeight="1">
      <c r="B101" s="196" t="s">
        <v>87</v>
      </c>
      <c r="C101" s="197" t="s">
        <v>1359</v>
      </c>
      <c r="D101" s="198">
        <v>779.67</v>
      </c>
      <c r="E101" s="198">
        <v>951.2</v>
      </c>
      <c r="F101" s="240"/>
      <c r="G101" s="177">
        <f t="shared" si="12"/>
        <v>0</v>
      </c>
      <c r="H101" s="178">
        <f t="shared" si="13"/>
        <v>0</v>
      </c>
      <c r="J101" s="196" t="s">
        <v>1586</v>
      </c>
      <c r="K101" s="197" t="s">
        <v>1587</v>
      </c>
      <c r="L101" s="198">
        <v>779.67</v>
      </c>
      <c r="M101" s="198">
        <v>951.2</v>
      </c>
      <c r="N101" s="240"/>
      <c r="O101" s="177">
        <f t="shared" si="14"/>
        <v>0</v>
      </c>
      <c r="P101" s="178">
        <f t="shared" si="15"/>
        <v>0</v>
      </c>
      <c r="Q101"/>
    </row>
    <row r="102" spans="2:17" ht="25.5" customHeight="1">
      <c r="B102" s="175" t="s">
        <v>88</v>
      </c>
      <c r="C102" s="176" t="s">
        <v>89</v>
      </c>
      <c r="D102" s="177">
        <v>32.630000000000003</v>
      </c>
      <c r="E102" s="177">
        <v>39.81</v>
      </c>
      <c r="F102" s="225"/>
      <c r="G102" s="177">
        <f>D102*F102</f>
        <v>0</v>
      </c>
      <c r="H102" s="178">
        <f>G102*1.22</f>
        <v>0</v>
      </c>
      <c r="J102" s="175" t="s">
        <v>1588</v>
      </c>
      <c r="K102" s="176" t="s">
        <v>1589</v>
      </c>
      <c r="L102" s="177">
        <v>76.13</v>
      </c>
      <c r="M102" s="177">
        <v>92.88</v>
      </c>
      <c r="N102" s="225"/>
      <c r="O102" s="177">
        <f>L102*N102</f>
        <v>0</v>
      </c>
      <c r="P102" s="178">
        <f>O102*1.22</f>
        <v>0</v>
      </c>
      <c r="Q102"/>
    </row>
    <row r="103" spans="2:17" ht="25.5" customHeight="1">
      <c r="B103" s="175" t="s">
        <v>90</v>
      </c>
      <c r="C103" s="176" t="s">
        <v>1380</v>
      </c>
      <c r="D103" s="177">
        <v>32.630000000000003</v>
      </c>
      <c r="E103" s="177">
        <v>39.81</v>
      </c>
      <c r="F103" s="225"/>
      <c r="G103" s="177">
        <f>D103*F103</f>
        <v>0</v>
      </c>
      <c r="H103" s="178">
        <f>G103*1.22</f>
        <v>0</v>
      </c>
      <c r="J103" s="175" t="s">
        <v>1590</v>
      </c>
      <c r="K103" s="176" t="s">
        <v>1591</v>
      </c>
      <c r="L103" s="177">
        <v>76.13</v>
      </c>
      <c r="M103" s="177">
        <v>92.88</v>
      </c>
      <c r="N103" s="225"/>
      <c r="O103" s="177">
        <f>L103*N103</f>
        <v>0</v>
      </c>
      <c r="P103" s="178">
        <f>O103*1.22</f>
        <v>0</v>
      </c>
      <c r="Q103"/>
    </row>
    <row r="104" spans="2:17" ht="25.5" customHeight="1">
      <c r="B104" s="196" t="s">
        <v>91</v>
      </c>
      <c r="C104" s="197" t="s">
        <v>1381</v>
      </c>
      <c r="D104" s="198">
        <v>3273.91</v>
      </c>
      <c r="E104" s="198">
        <v>3994.17</v>
      </c>
      <c r="F104" s="240"/>
      <c r="G104" s="177">
        <f>D104*F104</f>
        <v>0</v>
      </c>
      <c r="H104" s="178">
        <f>G104*1.22</f>
        <v>0</v>
      </c>
      <c r="J104" s="196" t="s">
        <v>1592</v>
      </c>
      <c r="K104" s="197" t="s">
        <v>1593</v>
      </c>
      <c r="L104" s="198">
        <v>7639.22</v>
      </c>
      <c r="M104" s="198">
        <v>9319.85</v>
      </c>
      <c r="N104" s="240"/>
      <c r="O104" s="177">
        <f>L104*N104</f>
        <v>0</v>
      </c>
      <c r="P104" s="178">
        <f>O104*1.22</f>
        <v>0</v>
      </c>
      <c r="Q104"/>
    </row>
    <row r="105" spans="2:17" ht="25.5" customHeight="1">
      <c r="B105" s="196" t="s">
        <v>92</v>
      </c>
      <c r="C105" s="197" t="s">
        <v>1366</v>
      </c>
      <c r="D105" s="198">
        <v>302.94</v>
      </c>
      <c r="E105" s="198">
        <v>369.59</v>
      </c>
      <c r="F105" s="240"/>
      <c r="G105" s="177">
        <f>D105*F105</f>
        <v>0</v>
      </c>
      <c r="H105" s="178">
        <f>G105*1.22</f>
        <v>0</v>
      </c>
      <c r="J105" s="196" t="s">
        <v>1594</v>
      </c>
      <c r="K105" s="197" t="s">
        <v>1595</v>
      </c>
      <c r="L105" s="198">
        <v>345.75</v>
      </c>
      <c r="M105" s="198">
        <v>421.82</v>
      </c>
      <c r="N105" s="240"/>
      <c r="O105" s="177">
        <f>L105*N105</f>
        <v>0</v>
      </c>
      <c r="P105" s="178">
        <f>O105*1.22</f>
        <v>0</v>
      </c>
      <c r="Q105"/>
    </row>
    <row r="106" spans="2:17" ht="25.5" customHeight="1">
      <c r="B106" s="192" t="s">
        <v>93</v>
      </c>
      <c r="C106" s="193" t="s">
        <v>1389</v>
      </c>
      <c r="D106" s="194">
        <v>2834.27</v>
      </c>
      <c r="E106" s="194">
        <v>3457.81</v>
      </c>
      <c r="F106" s="241"/>
      <c r="G106" s="194">
        <f>D106*F106</f>
        <v>0</v>
      </c>
      <c r="H106" s="195">
        <f>G106*1.22</f>
        <v>0</v>
      </c>
      <c r="J106" s="192" t="s">
        <v>1596</v>
      </c>
      <c r="K106" s="193" t="s">
        <v>1597</v>
      </c>
      <c r="L106" s="194">
        <v>6613.22</v>
      </c>
      <c r="M106" s="194">
        <v>8068.13</v>
      </c>
      <c r="N106" s="241"/>
      <c r="O106" s="194">
        <f>L106*N106</f>
        <v>0</v>
      </c>
      <c r="P106" s="195">
        <f>O106*1.22</f>
        <v>0</v>
      </c>
      <c r="Q106"/>
    </row>
    <row r="107" spans="2:17" ht="25.5" customHeight="1">
      <c r="B107" s="196" t="s">
        <v>94</v>
      </c>
      <c r="C107" s="197" t="s">
        <v>1391</v>
      </c>
      <c r="D107" s="198">
        <v>739.25</v>
      </c>
      <c r="E107" s="198">
        <v>901.89</v>
      </c>
      <c r="F107" s="240"/>
      <c r="G107" s="177">
        <f t="shared" ref="G107:G108" si="16">D107*F107</f>
        <v>0</v>
      </c>
      <c r="H107" s="178">
        <f t="shared" ref="H107:H108" si="17">G107*1.22</f>
        <v>0</v>
      </c>
      <c r="J107" s="196" t="s">
        <v>1598</v>
      </c>
      <c r="K107" s="197" t="s">
        <v>1599</v>
      </c>
      <c r="L107" s="198">
        <v>1724.75</v>
      </c>
      <c r="M107" s="198">
        <v>2104.1999999999998</v>
      </c>
      <c r="N107" s="240"/>
      <c r="O107" s="177">
        <f t="shared" ref="O107:O108" si="18">L107*N107</f>
        <v>0</v>
      </c>
      <c r="P107" s="178">
        <f t="shared" ref="P107:P108" si="19">O107*1.22</f>
        <v>0</v>
      </c>
      <c r="Q107"/>
    </row>
    <row r="108" spans="2:17" ht="25.5" customHeight="1">
      <c r="B108" s="196" t="s">
        <v>95</v>
      </c>
      <c r="C108" s="197" t="s">
        <v>1388</v>
      </c>
      <c r="D108" s="198">
        <v>1771.31</v>
      </c>
      <c r="E108" s="198">
        <v>2161</v>
      </c>
      <c r="F108" s="240"/>
      <c r="G108" s="177">
        <f t="shared" si="16"/>
        <v>0</v>
      </c>
      <c r="H108" s="178">
        <f t="shared" si="17"/>
        <v>0</v>
      </c>
      <c r="J108" s="196" t="s">
        <v>1600</v>
      </c>
      <c r="K108" s="197" t="s">
        <v>1601</v>
      </c>
      <c r="L108" s="198">
        <v>370.34</v>
      </c>
      <c r="M108" s="198">
        <v>451.81</v>
      </c>
      <c r="N108" s="240"/>
      <c r="O108" s="177">
        <f t="shared" si="18"/>
        <v>0</v>
      </c>
      <c r="P108" s="178">
        <f t="shared" si="19"/>
        <v>0</v>
      </c>
      <c r="Q108"/>
    </row>
    <row r="109" spans="2:17" ht="25.5" customHeight="1">
      <c r="B109" s="175" t="s">
        <v>96</v>
      </c>
      <c r="C109" s="176" t="s">
        <v>97</v>
      </c>
      <c r="D109" s="177">
        <v>1269.1199999999999</v>
      </c>
      <c r="E109" s="177">
        <v>1548.33</v>
      </c>
      <c r="F109" s="225"/>
      <c r="G109" s="177">
        <f>D109*F109</f>
        <v>0</v>
      </c>
      <c r="H109" s="178">
        <f>G109*1.22</f>
        <v>0</v>
      </c>
      <c r="J109" s="175" t="s">
        <v>1602</v>
      </c>
      <c r="K109" s="176" t="s">
        <v>1603</v>
      </c>
      <c r="L109" s="177">
        <v>2961.34</v>
      </c>
      <c r="M109" s="177">
        <v>3612.83</v>
      </c>
      <c r="N109" s="225"/>
      <c r="O109" s="177">
        <f>L109*N109</f>
        <v>0</v>
      </c>
      <c r="P109" s="178">
        <f>O109*1.22</f>
        <v>0</v>
      </c>
      <c r="Q109"/>
    </row>
    <row r="110" spans="2:17" ht="25.5" customHeight="1">
      <c r="B110" s="175" t="s">
        <v>98</v>
      </c>
      <c r="C110" s="176" t="s">
        <v>1382</v>
      </c>
      <c r="D110" s="177">
        <v>158.71</v>
      </c>
      <c r="E110" s="177">
        <v>193.63</v>
      </c>
      <c r="F110" s="225"/>
      <c r="G110" s="177">
        <f>D110*F110</f>
        <v>0</v>
      </c>
      <c r="H110" s="178">
        <f>G110*1.22</f>
        <v>0</v>
      </c>
      <c r="J110" s="175" t="s">
        <v>1604</v>
      </c>
      <c r="K110" s="176" t="s">
        <v>1605</v>
      </c>
      <c r="L110" s="177">
        <v>514.38</v>
      </c>
      <c r="M110" s="177">
        <v>627.54</v>
      </c>
      <c r="N110" s="225"/>
      <c r="O110" s="177">
        <f>L110*N110</f>
        <v>0</v>
      </c>
      <c r="P110" s="178">
        <f>O110*1.22</f>
        <v>0</v>
      </c>
      <c r="Q110"/>
    </row>
    <row r="111" spans="2:17" ht="25.5" customHeight="1">
      <c r="B111" s="196" t="s">
        <v>99</v>
      </c>
      <c r="C111" s="197" t="s">
        <v>1384</v>
      </c>
      <c r="D111" s="198">
        <v>220.51</v>
      </c>
      <c r="E111" s="198">
        <v>269.02</v>
      </c>
      <c r="F111" s="240"/>
      <c r="G111" s="177">
        <f>D111*F111</f>
        <v>0</v>
      </c>
      <c r="H111" s="178">
        <f>G111*1.22</f>
        <v>0</v>
      </c>
      <c r="J111" s="196" t="s">
        <v>1606</v>
      </c>
      <c r="K111" s="197" t="s">
        <v>1607</v>
      </c>
      <c r="L111" s="198">
        <v>65.05</v>
      </c>
      <c r="M111" s="198">
        <v>79.36</v>
      </c>
      <c r="N111" s="240"/>
      <c r="O111" s="177">
        <f>L111*N111</f>
        <v>0</v>
      </c>
      <c r="P111" s="178">
        <f>O111*1.22</f>
        <v>0</v>
      </c>
      <c r="Q111"/>
    </row>
    <row r="112" spans="2:17" ht="25.5" customHeight="1">
      <c r="B112" s="196" t="s">
        <v>100</v>
      </c>
      <c r="C112" s="197" t="s">
        <v>1385</v>
      </c>
      <c r="D112" s="198">
        <v>27.81</v>
      </c>
      <c r="E112" s="198">
        <v>33.93</v>
      </c>
      <c r="F112" s="240"/>
      <c r="G112" s="177">
        <f>D112*F112</f>
        <v>0</v>
      </c>
      <c r="H112" s="178">
        <f>G112*1.22</f>
        <v>0</v>
      </c>
      <c r="J112" s="196" t="s">
        <v>1608</v>
      </c>
      <c r="K112" s="197" t="s">
        <v>1609</v>
      </c>
      <c r="L112" s="198">
        <v>365.44</v>
      </c>
      <c r="M112" s="198">
        <v>445.84</v>
      </c>
      <c r="N112" s="240"/>
      <c r="O112" s="177">
        <f>L112*N112</f>
        <v>0</v>
      </c>
      <c r="P112" s="178">
        <f>O112*1.22</f>
        <v>0</v>
      </c>
      <c r="Q112"/>
    </row>
    <row r="113" spans="2:17" ht="25.5" customHeight="1">
      <c r="B113" s="192" t="s">
        <v>101</v>
      </c>
      <c r="C113" s="193" t="s">
        <v>1378</v>
      </c>
      <c r="D113" s="194">
        <v>156.6</v>
      </c>
      <c r="E113" s="194">
        <v>191.05</v>
      </c>
      <c r="F113" s="241"/>
      <c r="G113" s="194">
        <f>D113*F113</f>
        <v>0</v>
      </c>
      <c r="H113" s="195">
        <f>G113*1.22</f>
        <v>0</v>
      </c>
      <c r="J113" s="192" t="s">
        <v>1610</v>
      </c>
      <c r="K113" s="193" t="s">
        <v>1611</v>
      </c>
      <c r="L113" s="194">
        <v>45.73</v>
      </c>
      <c r="M113" s="194">
        <v>55.79</v>
      </c>
      <c r="N113" s="241"/>
      <c r="O113" s="194">
        <f>L113*N113</f>
        <v>0</v>
      </c>
      <c r="P113" s="195">
        <f>O113*1.22</f>
        <v>0</v>
      </c>
      <c r="Q113"/>
    </row>
    <row r="114" spans="2:17" ht="25.5" customHeight="1">
      <c r="B114" s="196" t="s">
        <v>102</v>
      </c>
      <c r="C114" s="197" t="s">
        <v>1379</v>
      </c>
      <c r="D114" s="198">
        <v>19.66</v>
      </c>
      <c r="E114" s="198">
        <v>23.99</v>
      </c>
      <c r="F114" s="240"/>
      <c r="G114" s="177">
        <f t="shared" ref="G114:G115" si="20">D114*F114</f>
        <v>0</v>
      </c>
      <c r="H114" s="178">
        <f t="shared" ref="H114:H115" si="21">G114*1.22</f>
        <v>0</v>
      </c>
      <c r="J114" s="196" t="s">
        <v>1612</v>
      </c>
      <c r="K114" s="197" t="s">
        <v>1613</v>
      </c>
      <c r="L114" s="198">
        <v>124.42</v>
      </c>
      <c r="M114" s="198">
        <v>151.79</v>
      </c>
      <c r="N114" s="240"/>
      <c r="O114" s="177">
        <f t="shared" ref="O114:O115" si="22">L114*N114</f>
        <v>0</v>
      </c>
      <c r="P114" s="178">
        <f t="shared" ref="P114:P115" si="23">O114*1.22</f>
        <v>0</v>
      </c>
      <c r="Q114"/>
    </row>
    <row r="115" spans="2:17" ht="25.5" customHeight="1">
      <c r="B115" s="196" t="s">
        <v>103</v>
      </c>
      <c r="C115" s="197" t="s">
        <v>1375</v>
      </c>
      <c r="D115" s="198">
        <v>426.79</v>
      </c>
      <c r="E115" s="198">
        <v>520.67999999999995</v>
      </c>
      <c r="F115" s="240"/>
      <c r="G115" s="177">
        <f t="shared" si="20"/>
        <v>0</v>
      </c>
      <c r="H115" s="178">
        <f t="shared" si="21"/>
        <v>0</v>
      </c>
      <c r="J115" s="196" t="s">
        <v>1614</v>
      </c>
      <c r="K115" s="197" t="s">
        <v>1615</v>
      </c>
      <c r="L115" s="198">
        <v>995.92</v>
      </c>
      <c r="M115" s="198">
        <v>1215.02</v>
      </c>
      <c r="N115" s="240"/>
      <c r="O115" s="177">
        <f t="shared" si="22"/>
        <v>0</v>
      </c>
      <c r="P115" s="178">
        <f t="shared" si="23"/>
        <v>0</v>
      </c>
      <c r="Q115"/>
    </row>
    <row r="116" spans="2:17" ht="25.5" customHeight="1">
      <c r="B116" s="175" t="s">
        <v>104</v>
      </c>
      <c r="C116" s="176" t="s">
        <v>1376</v>
      </c>
      <c r="D116" s="177">
        <v>53.27</v>
      </c>
      <c r="E116" s="177">
        <v>64.989999999999995</v>
      </c>
      <c r="F116" s="225"/>
      <c r="G116" s="177">
        <f>D116*F116</f>
        <v>0</v>
      </c>
      <c r="H116" s="178">
        <f>G116*1.22</f>
        <v>0</v>
      </c>
      <c r="J116" s="175" t="s">
        <v>1616</v>
      </c>
      <c r="K116" s="176" t="s">
        <v>1617</v>
      </c>
      <c r="L116" s="177">
        <v>105.15</v>
      </c>
      <c r="M116" s="177">
        <v>128.28</v>
      </c>
      <c r="N116" s="225"/>
      <c r="O116" s="177">
        <f>L116*N116</f>
        <v>0</v>
      </c>
      <c r="P116" s="178">
        <f>O116*1.22</f>
        <v>0</v>
      </c>
      <c r="Q116"/>
    </row>
    <row r="117" spans="2:17" ht="25.5" customHeight="1">
      <c r="B117" s="175" t="s">
        <v>105</v>
      </c>
      <c r="C117" s="176" t="s">
        <v>1373</v>
      </c>
      <c r="D117" s="177">
        <v>358.07</v>
      </c>
      <c r="E117" s="177">
        <v>436.85</v>
      </c>
      <c r="F117" s="225"/>
      <c r="G117" s="177">
        <f>D117*F117</f>
        <v>0</v>
      </c>
      <c r="H117" s="178">
        <f>G117*1.22</f>
        <v>0</v>
      </c>
      <c r="J117" s="175" t="s">
        <v>1618</v>
      </c>
      <c r="K117" s="176" t="s">
        <v>1619</v>
      </c>
      <c r="L117" s="177">
        <v>835.66</v>
      </c>
      <c r="M117" s="177">
        <v>1019.51</v>
      </c>
      <c r="N117" s="225"/>
      <c r="O117" s="177">
        <f>L117*N117</f>
        <v>0</v>
      </c>
      <c r="P117" s="178">
        <f>O117*1.22</f>
        <v>0</v>
      </c>
      <c r="Q117"/>
    </row>
    <row r="118" spans="2:17" ht="25.5" customHeight="1">
      <c r="B118" s="196" t="s">
        <v>106</v>
      </c>
      <c r="C118" s="197" t="s">
        <v>1374</v>
      </c>
      <c r="D118" s="198">
        <v>44.99</v>
      </c>
      <c r="E118" s="198">
        <v>54.89</v>
      </c>
      <c r="F118" s="240"/>
      <c r="G118" s="177">
        <f>D118*F118</f>
        <v>0</v>
      </c>
      <c r="H118" s="178">
        <f>G118*1.22</f>
        <v>0</v>
      </c>
      <c r="J118" s="196" t="s">
        <v>1620</v>
      </c>
      <c r="K118" s="197" t="s">
        <v>1621</v>
      </c>
      <c r="L118" s="198">
        <v>3759.59</v>
      </c>
      <c r="M118" s="198">
        <v>4586.7</v>
      </c>
      <c r="N118" s="240"/>
      <c r="O118" s="177">
        <f>L118*N118</f>
        <v>0</v>
      </c>
      <c r="P118" s="178">
        <f>O118*1.22</f>
        <v>0</v>
      </c>
      <c r="Q118"/>
    </row>
    <row r="119" spans="2:17" ht="25.5" customHeight="1">
      <c r="B119" s="196" t="s">
        <v>107</v>
      </c>
      <c r="C119" s="197" t="s">
        <v>1371</v>
      </c>
      <c r="D119" s="198">
        <v>1611.25</v>
      </c>
      <c r="E119" s="198">
        <v>1965.73</v>
      </c>
      <c r="F119" s="240"/>
      <c r="G119" s="177">
        <f>D119*F119</f>
        <v>0</v>
      </c>
      <c r="H119" s="178">
        <f>G119*1.22</f>
        <v>0</v>
      </c>
      <c r="J119" s="196" t="s">
        <v>1622</v>
      </c>
      <c r="K119" s="197" t="s">
        <v>1623</v>
      </c>
      <c r="L119" s="198">
        <v>470.09</v>
      </c>
      <c r="M119" s="198">
        <v>573.51</v>
      </c>
      <c r="N119" s="240"/>
      <c r="O119" s="177">
        <f>L119*N119</f>
        <v>0</v>
      </c>
      <c r="P119" s="178">
        <f>O119*1.22</f>
        <v>0</v>
      </c>
      <c r="Q119"/>
    </row>
    <row r="120" spans="2:17" ht="25.5" customHeight="1">
      <c r="B120" s="192" t="s">
        <v>108</v>
      </c>
      <c r="C120" s="193" t="s">
        <v>1372</v>
      </c>
      <c r="D120" s="194">
        <v>201.47</v>
      </c>
      <c r="E120" s="194">
        <v>245.79</v>
      </c>
      <c r="F120" s="241"/>
      <c r="G120" s="194">
        <f>D120*F120</f>
        <v>0</v>
      </c>
      <c r="H120" s="195">
        <f>G120*1.22</f>
        <v>0</v>
      </c>
      <c r="J120" s="192" t="s">
        <v>1624</v>
      </c>
      <c r="K120" s="193" t="s">
        <v>1625</v>
      </c>
      <c r="L120" s="194">
        <v>2217.06</v>
      </c>
      <c r="M120" s="194">
        <v>2704.81</v>
      </c>
      <c r="N120" s="241"/>
      <c r="O120" s="194">
        <f>L120*N120</f>
        <v>0</v>
      </c>
      <c r="P120" s="195">
        <f>O120*1.22</f>
        <v>0</v>
      </c>
      <c r="Q120"/>
    </row>
    <row r="121" spans="2:17" ht="25.5" customHeight="1">
      <c r="B121" s="196" t="s">
        <v>1563</v>
      </c>
      <c r="C121" s="197" t="s">
        <v>1564</v>
      </c>
      <c r="D121" s="198">
        <v>0</v>
      </c>
      <c r="E121" s="198">
        <v>0</v>
      </c>
      <c r="F121" s="240"/>
      <c r="G121" s="177">
        <f t="shared" ref="G121:G122" si="24">D121*F121</f>
        <v>0</v>
      </c>
      <c r="H121" s="178">
        <f t="shared" ref="H121:H122" si="25">G121*1.22</f>
        <v>0</v>
      </c>
      <c r="J121" s="196" t="s">
        <v>1626</v>
      </c>
      <c r="K121" s="197" t="s">
        <v>1627</v>
      </c>
      <c r="L121" s="198">
        <v>144.82</v>
      </c>
      <c r="M121" s="198">
        <v>176.68</v>
      </c>
      <c r="N121" s="240"/>
      <c r="O121" s="177">
        <f t="shared" ref="O121:O122" si="26">L121*N121</f>
        <v>0</v>
      </c>
      <c r="P121" s="178">
        <f t="shared" ref="P121:P122" si="27">O121*1.22</f>
        <v>0</v>
      </c>
      <c r="Q121"/>
    </row>
    <row r="122" spans="2:17" ht="25.5" customHeight="1">
      <c r="B122" s="196" t="s">
        <v>109</v>
      </c>
      <c r="C122" s="197" t="s">
        <v>1565</v>
      </c>
      <c r="D122" s="198">
        <v>950.12</v>
      </c>
      <c r="E122" s="198">
        <v>1159.1500000000001</v>
      </c>
      <c r="F122" s="240"/>
      <c r="G122" s="177">
        <f t="shared" si="24"/>
        <v>0</v>
      </c>
      <c r="H122" s="178">
        <f t="shared" si="25"/>
        <v>0</v>
      </c>
      <c r="J122" s="196" t="s">
        <v>1628</v>
      </c>
      <c r="K122" s="197" t="s">
        <v>1629</v>
      </c>
      <c r="L122" s="198">
        <v>270.98</v>
      </c>
      <c r="M122" s="198">
        <v>330.6</v>
      </c>
      <c r="N122" s="240"/>
      <c r="O122" s="177">
        <f t="shared" si="26"/>
        <v>0</v>
      </c>
      <c r="P122" s="178">
        <f t="shared" si="27"/>
        <v>0</v>
      </c>
      <c r="Q122"/>
    </row>
    <row r="123" spans="2:17" ht="25.5" customHeight="1">
      <c r="B123" s="175" t="s">
        <v>110</v>
      </c>
      <c r="C123" s="176" t="s">
        <v>1364</v>
      </c>
      <c r="D123" s="177">
        <v>67.36</v>
      </c>
      <c r="E123" s="177">
        <v>82.18</v>
      </c>
      <c r="F123" s="225"/>
      <c r="G123" s="177">
        <f>D123*F123</f>
        <v>0</v>
      </c>
      <c r="H123" s="178">
        <f>G123*1.22</f>
        <v>0</v>
      </c>
      <c r="J123" s="175" t="s">
        <v>1630</v>
      </c>
      <c r="K123" s="176" t="s">
        <v>1631</v>
      </c>
      <c r="L123" s="177">
        <v>9670.5499999999993</v>
      </c>
      <c r="M123" s="177">
        <v>11798.07</v>
      </c>
      <c r="N123" s="225"/>
      <c r="O123" s="177">
        <f>L123*N123</f>
        <v>0</v>
      </c>
      <c r="P123" s="178">
        <f>O123*1.22</f>
        <v>0</v>
      </c>
      <c r="Q123"/>
    </row>
    <row r="124" spans="2:17" ht="25.5" customHeight="1">
      <c r="B124" s="175" t="s">
        <v>111</v>
      </c>
      <c r="C124" s="176" t="s">
        <v>1363</v>
      </c>
      <c r="D124" s="177">
        <v>126.07</v>
      </c>
      <c r="E124" s="177">
        <v>153.81</v>
      </c>
      <c r="F124" s="225"/>
      <c r="G124" s="177">
        <f>D124*F124</f>
        <v>0</v>
      </c>
      <c r="H124" s="178">
        <f>G124*1.22</f>
        <v>0</v>
      </c>
      <c r="J124" s="175" t="s">
        <v>1632</v>
      </c>
      <c r="K124" s="176" t="s">
        <v>1633</v>
      </c>
      <c r="L124" s="177">
        <v>3597.05</v>
      </c>
      <c r="M124" s="177">
        <v>4388.3999999999996</v>
      </c>
      <c r="N124" s="225"/>
      <c r="O124" s="177">
        <f>L124*N124</f>
        <v>0</v>
      </c>
      <c r="P124" s="178">
        <f>O124*1.22</f>
        <v>0</v>
      </c>
      <c r="Q124"/>
    </row>
    <row r="125" spans="2:17" ht="25.5" customHeight="1">
      <c r="B125" s="196" t="s">
        <v>112</v>
      </c>
      <c r="C125" s="197" t="s">
        <v>1566</v>
      </c>
      <c r="D125" s="198">
        <v>4144.5600000000004</v>
      </c>
      <c r="E125" s="198">
        <v>5056.3599999999997</v>
      </c>
      <c r="F125" s="240"/>
      <c r="G125" s="177">
        <f>D125*F125</f>
        <v>0</v>
      </c>
      <c r="H125" s="178">
        <f>G125*1.22</f>
        <v>0</v>
      </c>
      <c r="J125" s="196" t="s">
        <v>1634</v>
      </c>
      <c r="K125" s="197" t="s">
        <v>1635</v>
      </c>
      <c r="L125" s="198">
        <v>105.84</v>
      </c>
      <c r="M125" s="198">
        <v>129.12</v>
      </c>
      <c r="N125" s="240"/>
      <c r="O125" s="177">
        <f>L125*N125</f>
        <v>0</v>
      </c>
      <c r="P125" s="178">
        <f>O125*1.22</f>
        <v>0</v>
      </c>
      <c r="Q125"/>
    </row>
    <row r="126" spans="2:17" ht="25.5" customHeight="1">
      <c r="B126" s="196" t="s">
        <v>113</v>
      </c>
      <c r="C126" s="197" t="s">
        <v>1370</v>
      </c>
      <c r="D126" s="198">
        <v>1541.54</v>
      </c>
      <c r="E126" s="198">
        <v>1880.68</v>
      </c>
      <c r="F126" s="240"/>
      <c r="G126" s="177">
        <f>D126*F126</f>
        <v>0</v>
      </c>
      <c r="H126" s="178">
        <f>G126*1.22</f>
        <v>0</v>
      </c>
      <c r="J126" s="196" t="s">
        <v>1636</v>
      </c>
      <c r="K126" s="197" t="s">
        <v>1637</v>
      </c>
      <c r="L126" s="198">
        <v>2725.22</v>
      </c>
      <c r="M126" s="198">
        <v>3324.77</v>
      </c>
      <c r="N126" s="240"/>
      <c r="O126" s="177">
        <f>L126*N126</f>
        <v>0</v>
      </c>
      <c r="P126" s="178">
        <f>O126*1.22</f>
        <v>0</v>
      </c>
      <c r="Q126"/>
    </row>
    <row r="127" spans="2:17" ht="25.5" customHeight="1">
      <c r="B127" s="192" t="s">
        <v>114</v>
      </c>
      <c r="C127" s="193" t="s">
        <v>1361</v>
      </c>
      <c r="D127" s="194">
        <v>45.36</v>
      </c>
      <c r="E127" s="194">
        <v>55.34</v>
      </c>
      <c r="F127" s="241"/>
      <c r="G127" s="194">
        <f>D127*F127</f>
        <v>0</v>
      </c>
      <c r="H127" s="195">
        <f>G127*1.22</f>
        <v>0</v>
      </c>
      <c r="J127" s="192" t="s">
        <v>1638</v>
      </c>
      <c r="K127" s="193" t="s">
        <v>1639</v>
      </c>
      <c r="L127" s="194">
        <v>2274.12</v>
      </c>
      <c r="M127" s="194">
        <v>2774.43</v>
      </c>
      <c r="N127" s="241"/>
      <c r="O127" s="194">
        <f>L127*N127</f>
        <v>0</v>
      </c>
      <c r="P127" s="195">
        <f>O127*1.22</f>
        <v>0</v>
      </c>
      <c r="Q127"/>
    </row>
    <row r="128" spans="2:17" ht="25.5" customHeight="1">
      <c r="B128" s="196" t="s">
        <v>115</v>
      </c>
      <c r="C128" s="197" t="s">
        <v>1360</v>
      </c>
      <c r="D128" s="198">
        <v>1167.9000000000001</v>
      </c>
      <c r="E128" s="198">
        <v>1424.84</v>
      </c>
      <c r="F128" s="240"/>
      <c r="G128" s="177">
        <f t="shared" ref="G128:G160" si="28">D128*F128</f>
        <v>0</v>
      </c>
      <c r="H128" s="178">
        <f t="shared" ref="H128:H160" si="29">G128*1.22</f>
        <v>0</v>
      </c>
      <c r="J128" s="196" t="s">
        <v>1640</v>
      </c>
      <c r="K128" s="197" t="s">
        <v>1641</v>
      </c>
      <c r="L128" s="198">
        <v>31.15</v>
      </c>
      <c r="M128" s="198">
        <v>38</v>
      </c>
      <c r="N128" s="240"/>
      <c r="O128" s="177">
        <f t="shared" ref="O128:O160" si="30">L128*N128</f>
        <v>0</v>
      </c>
      <c r="P128" s="178">
        <f t="shared" ref="P128:P160" si="31">O128*1.22</f>
        <v>0</v>
      </c>
      <c r="Q128"/>
    </row>
    <row r="129" spans="2:17" ht="25.5" customHeight="1">
      <c r="B129" s="196" t="s">
        <v>116</v>
      </c>
      <c r="C129" s="197" t="s">
        <v>1365</v>
      </c>
      <c r="D129" s="198">
        <v>1058.02</v>
      </c>
      <c r="E129" s="198">
        <v>1290.78</v>
      </c>
      <c r="F129" s="240"/>
      <c r="G129" s="177">
        <f t="shared" si="28"/>
        <v>0</v>
      </c>
      <c r="H129" s="178">
        <f t="shared" si="29"/>
        <v>0</v>
      </c>
      <c r="J129" s="196" t="s">
        <v>1642</v>
      </c>
      <c r="K129" s="197" t="s">
        <v>1643</v>
      </c>
      <c r="L129" s="198">
        <v>6.8</v>
      </c>
      <c r="M129" s="198">
        <v>8.3000000000000007</v>
      </c>
      <c r="N129" s="240"/>
      <c r="O129" s="177">
        <f t="shared" si="30"/>
        <v>0</v>
      </c>
      <c r="P129" s="178">
        <f t="shared" si="31"/>
        <v>0</v>
      </c>
      <c r="Q129"/>
    </row>
    <row r="130" spans="2:17" ht="25.5" customHeight="1">
      <c r="B130" s="175" t="s">
        <v>117</v>
      </c>
      <c r="C130" s="176" t="s">
        <v>1348</v>
      </c>
      <c r="D130" s="177">
        <v>13.35</v>
      </c>
      <c r="E130" s="177">
        <v>16.29</v>
      </c>
      <c r="F130" s="225"/>
      <c r="G130" s="177">
        <f t="shared" si="28"/>
        <v>0</v>
      </c>
      <c r="H130" s="178">
        <f t="shared" si="29"/>
        <v>0</v>
      </c>
      <c r="J130" s="175" t="s">
        <v>1644</v>
      </c>
      <c r="K130" s="176" t="s">
        <v>1645</v>
      </c>
      <c r="L130" s="177">
        <v>31.64</v>
      </c>
      <c r="M130" s="177">
        <v>38.6</v>
      </c>
      <c r="N130" s="225"/>
      <c r="O130" s="177">
        <f t="shared" si="30"/>
        <v>0</v>
      </c>
      <c r="P130" s="178">
        <f t="shared" si="31"/>
        <v>0</v>
      </c>
      <c r="Q130"/>
    </row>
    <row r="131" spans="2:17" ht="25.5" customHeight="1">
      <c r="B131" s="175" t="s">
        <v>118</v>
      </c>
      <c r="C131" s="176" t="s">
        <v>1349</v>
      </c>
      <c r="D131" s="177">
        <v>2.97</v>
      </c>
      <c r="E131" s="177">
        <v>3.62</v>
      </c>
      <c r="F131" s="225"/>
      <c r="G131" s="177">
        <f t="shared" si="28"/>
        <v>0</v>
      </c>
      <c r="H131" s="178">
        <f t="shared" si="29"/>
        <v>0</v>
      </c>
      <c r="J131" s="175" t="s">
        <v>1646</v>
      </c>
      <c r="K131" s="176" t="s">
        <v>1647</v>
      </c>
      <c r="L131" s="177">
        <v>42.64</v>
      </c>
      <c r="M131" s="177">
        <v>52.02</v>
      </c>
      <c r="N131" s="225"/>
      <c r="O131" s="177">
        <f t="shared" si="30"/>
        <v>0</v>
      </c>
      <c r="P131" s="178">
        <f t="shared" si="31"/>
        <v>0</v>
      </c>
      <c r="Q131"/>
    </row>
    <row r="132" spans="2:17" ht="25.5" customHeight="1">
      <c r="B132" s="196" t="s">
        <v>119</v>
      </c>
      <c r="C132" s="197" t="s">
        <v>1367</v>
      </c>
      <c r="D132" s="198">
        <v>20.76</v>
      </c>
      <c r="E132" s="198">
        <v>25.33</v>
      </c>
      <c r="F132" s="240"/>
      <c r="G132" s="177">
        <f t="shared" si="28"/>
        <v>0</v>
      </c>
      <c r="H132" s="178">
        <f t="shared" si="29"/>
        <v>0</v>
      </c>
      <c r="J132" s="196" t="s">
        <v>1648</v>
      </c>
      <c r="K132" s="197" t="s">
        <v>1649</v>
      </c>
      <c r="L132" s="198">
        <v>971.25</v>
      </c>
      <c r="M132" s="198">
        <v>1184.93</v>
      </c>
      <c r="N132" s="240"/>
      <c r="O132" s="177">
        <f t="shared" si="30"/>
        <v>0</v>
      </c>
      <c r="P132" s="178">
        <f t="shared" si="31"/>
        <v>0</v>
      </c>
      <c r="Q132"/>
    </row>
    <row r="133" spans="2:17" ht="25.5" customHeight="1">
      <c r="B133" s="196" t="s">
        <v>120</v>
      </c>
      <c r="C133" s="197" t="s">
        <v>1368</v>
      </c>
      <c r="D133" s="198">
        <v>27.99</v>
      </c>
      <c r="E133" s="198">
        <v>34.15</v>
      </c>
      <c r="F133" s="240"/>
      <c r="G133" s="177">
        <f t="shared" si="28"/>
        <v>0</v>
      </c>
      <c r="H133" s="178">
        <f t="shared" si="29"/>
        <v>0</v>
      </c>
      <c r="J133" s="196" t="s">
        <v>1650</v>
      </c>
      <c r="K133" s="197" t="s">
        <v>1651</v>
      </c>
      <c r="L133" s="198">
        <v>21.38</v>
      </c>
      <c r="M133" s="198">
        <v>26.08</v>
      </c>
      <c r="N133" s="240"/>
      <c r="O133" s="177">
        <f t="shared" si="30"/>
        <v>0</v>
      </c>
      <c r="P133" s="178">
        <f t="shared" si="31"/>
        <v>0</v>
      </c>
      <c r="Q133"/>
    </row>
    <row r="134" spans="2:17" ht="25.5" customHeight="1">
      <c r="B134" s="196" t="s">
        <v>121</v>
      </c>
      <c r="C134" s="197" t="s">
        <v>1383</v>
      </c>
      <c r="D134" s="198">
        <v>416.28</v>
      </c>
      <c r="E134" s="198">
        <v>507.86</v>
      </c>
      <c r="F134" s="240"/>
      <c r="G134" s="177">
        <f t="shared" si="28"/>
        <v>0</v>
      </c>
      <c r="H134" s="178">
        <f t="shared" si="29"/>
        <v>0</v>
      </c>
      <c r="J134" s="242"/>
      <c r="K134" s="243"/>
      <c r="L134" s="244">
        <v>0</v>
      </c>
      <c r="M134" s="244">
        <v>0</v>
      </c>
      <c r="N134" s="240"/>
      <c r="O134" s="198">
        <f t="shared" si="30"/>
        <v>0</v>
      </c>
      <c r="P134" s="199">
        <f t="shared" si="31"/>
        <v>0</v>
      </c>
      <c r="Q134"/>
    </row>
    <row r="135" spans="2:17" ht="25.5" customHeight="1">
      <c r="B135" s="196" t="s">
        <v>122</v>
      </c>
      <c r="C135" s="197" t="s">
        <v>1350</v>
      </c>
      <c r="D135" s="198">
        <v>9.15</v>
      </c>
      <c r="E135" s="198">
        <v>11.16</v>
      </c>
      <c r="F135" s="240"/>
      <c r="G135" s="177">
        <f t="shared" si="28"/>
        <v>0</v>
      </c>
      <c r="H135" s="178">
        <f t="shared" si="29"/>
        <v>0</v>
      </c>
      <c r="J135" s="242"/>
      <c r="K135" s="243"/>
      <c r="L135" s="244">
        <v>0</v>
      </c>
      <c r="M135" s="244">
        <v>0</v>
      </c>
      <c r="N135" s="240"/>
      <c r="O135" s="198">
        <f t="shared" si="30"/>
        <v>0</v>
      </c>
      <c r="P135" s="199">
        <f t="shared" si="31"/>
        <v>0</v>
      </c>
      <c r="Q135"/>
    </row>
    <row r="136" spans="2:17" ht="25.5" customHeight="1">
      <c r="B136" s="242"/>
      <c r="C136" s="243"/>
      <c r="D136" s="244">
        <v>0</v>
      </c>
      <c r="E136" s="244">
        <v>0</v>
      </c>
      <c r="F136" s="240"/>
      <c r="G136" s="198">
        <f t="shared" si="28"/>
        <v>0</v>
      </c>
      <c r="H136" s="199">
        <f t="shared" si="29"/>
        <v>0</v>
      </c>
      <c r="J136" s="242"/>
      <c r="K136" s="243"/>
      <c r="L136" s="244">
        <v>0</v>
      </c>
      <c r="M136" s="244">
        <v>0</v>
      </c>
      <c r="N136" s="240"/>
      <c r="O136" s="198">
        <f t="shared" si="30"/>
        <v>0</v>
      </c>
      <c r="P136" s="199">
        <f t="shared" si="31"/>
        <v>0</v>
      </c>
      <c r="Q136"/>
    </row>
    <row r="137" spans="2:17" ht="25.5" customHeight="1">
      <c r="B137" s="242"/>
      <c r="C137" s="243"/>
      <c r="D137" s="244">
        <v>0</v>
      </c>
      <c r="E137" s="244">
        <v>0</v>
      </c>
      <c r="F137" s="240"/>
      <c r="G137" s="198">
        <f t="shared" si="28"/>
        <v>0</v>
      </c>
      <c r="H137" s="199">
        <f t="shared" si="29"/>
        <v>0</v>
      </c>
      <c r="J137" s="242"/>
      <c r="K137" s="243"/>
      <c r="L137" s="244">
        <v>0</v>
      </c>
      <c r="M137" s="244">
        <v>0</v>
      </c>
      <c r="N137" s="240"/>
      <c r="O137" s="198">
        <f t="shared" si="30"/>
        <v>0</v>
      </c>
      <c r="P137" s="199">
        <f t="shared" si="31"/>
        <v>0</v>
      </c>
      <c r="Q137"/>
    </row>
    <row r="138" spans="2:17" ht="25.5" customHeight="1">
      <c r="B138" s="242"/>
      <c r="C138" s="243"/>
      <c r="D138" s="244">
        <v>0</v>
      </c>
      <c r="E138" s="244">
        <v>0</v>
      </c>
      <c r="F138" s="240"/>
      <c r="G138" s="198">
        <f t="shared" si="28"/>
        <v>0</v>
      </c>
      <c r="H138" s="199">
        <f t="shared" si="29"/>
        <v>0</v>
      </c>
      <c r="J138" s="242"/>
      <c r="K138" s="243"/>
      <c r="L138" s="244">
        <v>0</v>
      </c>
      <c r="M138" s="244">
        <v>0</v>
      </c>
      <c r="N138" s="240"/>
      <c r="O138" s="198">
        <f t="shared" si="30"/>
        <v>0</v>
      </c>
      <c r="P138" s="199">
        <f t="shared" si="31"/>
        <v>0</v>
      </c>
      <c r="Q138"/>
    </row>
    <row r="139" spans="2:17" ht="25.5" customHeight="1">
      <c r="B139" s="242"/>
      <c r="C139" s="243"/>
      <c r="D139" s="244">
        <v>0</v>
      </c>
      <c r="E139" s="244">
        <v>0</v>
      </c>
      <c r="F139" s="240"/>
      <c r="G139" s="198">
        <f t="shared" si="28"/>
        <v>0</v>
      </c>
      <c r="H139" s="199">
        <f t="shared" si="29"/>
        <v>0</v>
      </c>
      <c r="J139" s="242"/>
      <c r="K139" s="243"/>
      <c r="L139" s="244">
        <v>0</v>
      </c>
      <c r="M139" s="244">
        <v>0</v>
      </c>
      <c r="N139" s="240"/>
      <c r="O139" s="198">
        <f t="shared" si="30"/>
        <v>0</v>
      </c>
      <c r="P139" s="199">
        <f t="shared" si="31"/>
        <v>0</v>
      </c>
      <c r="Q139"/>
    </row>
    <row r="140" spans="2:17" ht="25.5" customHeight="1">
      <c r="B140" s="242"/>
      <c r="C140" s="243"/>
      <c r="D140" s="244">
        <v>0</v>
      </c>
      <c r="E140" s="244">
        <v>0</v>
      </c>
      <c r="F140" s="240"/>
      <c r="G140" s="198">
        <f t="shared" si="28"/>
        <v>0</v>
      </c>
      <c r="H140" s="199">
        <f t="shared" si="29"/>
        <v>0</v>
      </c>
      <c r="J140" s="242"/>
      <c r="K140" s="243"/>
      <c r="L140" s="244">
        <v>0</v>
      </c>
      <c r="M140" s="244">
        <v>0</v>
      </c>
      <c r="N140" s="240"/>
      <c r="O140" s="198">
        <f t="shared" si="30"/>
        <v>0</v>
      </c>
      <c r="P140" s="199">
        <f t="shared" si="31"/>
        <v>0</v>
      </c>
    </row>
    <row r="141" spans="2:17" ht="25.5" customHeight="1">
      <c r="B141" s="242"/>
      <c r="C141" s="243"/>
      <c r="D141" s="244">
        <v>0</v>
      </c>
      <c r="E141" s="244">
        <v>0</v>
      </c>
      <c r="F141" s="240"/>
      <c r="G141" s="198">
        <f t="shared" si="28"/>
        <v>0</v>
      </c>
      <c r="H141" s="199">
        <f t="shared" si="29"/>
        <v>0</v>
      </c>
      <c r="J141" s="242"/>
      <c r="K141" s="243"/>
      <c r="L141" s="244">
        <v>0</v>
      </c>
      <c r="M141" s="244">
        <v>0</v>
      </c>
      <c r="N141" s="240"/>
      <c r="O141" s="198">
        <f t="shared" si="30"/>
        <v>0</v>
      </c>
      <c r="P141" s="199">
        <f t="shared" si="31"/>
        <v>0</v>
      </c>
      <c r="Q141"/>
    </row>
    <row r="142" spans="2:17" ht="25.5" customHeight="1">
      <c r="B142" s="242"/>
      <c r="C142" s="243"/>
      <c r="D142" s="244">
        <v>0</v>
      </c>
      <c r="E142" s="244">
        <v>0</v>
      </c>
      <c r="F142" s="240"/>
      <c r="G142" s="198">
        <f t="shared" si="28"/>
        <v>0</v>
      </c>
      <c r="H142" s="199">
        <f t="shared" si="29"/>
        <v>0</v>
      </c>
      <c r="J142" s="242"/>
      <c r="K142" s="243"/>
      <c r="L142" s="244">
        <v>0</v>
      </c>
      <c r="M142" s="244">
        <v>0</v>
      </c>
      <c r="N142" s="240"/>
      <c r="O142" s="198">
        <f t="shared" si="30"/>
        <v>0</v>
      </c>
      <c r="P142" s="199">
        <f t="shared" si="31"/>
        <v>0</v>
      </c>
      <c r="Q142"/>
    </row>
    <row r="143" spans="2:17" ht="25.5" customHeight="1">
      <c r="B143" s="242"/>
      <c r="C143" s="243"/>
      <c r="D143" s="244">
        <v>0</v>
      </c>
      <c r="E143" s="244">
        <v>0</v>
      </c>
      <c r="F143" s="240"/>
      <c r="G143" s="198">
        <f t="shared" si="28"/>
        <v>0</v>
      </c>
      <c r="H143" s="199">
        <f t="shared" si="29"/>
        <v>0</v>
      </c>
      <c r="J143" s="242"/>
      <c r="K143" s="243"/>
      <c r="L143" s="244">
        <v>0</v>
      </c>
      <c r="M143" s="244">
        <v>0</v>
      </c>
      <c r="N143" s="240"/>
      <c r="O143" s="198">
        <f t="shared" si="30"/>
        <v>0</v>
      </c>
      <c r="P143" s="199">
        <f t="shared" si="31"/>
        <v>0</v>
      </c>
      <c r="Q143"/>
    </row>
    <row r="144" spans="2:17" ht="25.5" customHeight="1">
      <c r="B144" s="242"/>
      <c r="C144" s="243"/>
      <c r="D144" s="244">
        <v>0</v>
      </c>
      <c r="E144" s="244">
        <v>0</v>
      </c>
      <c r="F144" s="240"/>
      <c r="G144" s="198">
        <f t="shared" si="28"/>
        <v>0</v>
      </c>
      <c r="H144" s="199">
        <f t="shared" si="29"/>
        <v>0</v>
      </c>
      <c r="J144" s="242"/>
      <c r="K144" s="243"/>
      <c r="L144" s="244">
        <v>0</v>
      </c>
      <c r="M144" s="244">
        <v>0</v>
      </c>
      <c r="N144" s="240"/>
      <c r="O144" s="198">
        <f t="shared" si="30"/>
        <v>0</v>
      </c>
      <c r="P144" s="199">
        <f t="shared" si="31"/>
        <v>0</v>
      </c>
      <c r="Q144"/>
    </row>
    <row r="145" spans="2:17" ht="25.5" customHeight="1">
      <c r="B145" s="242"/>
      <c r="C145" s="243"/>
      <c r="D145" s="244">
        <v>0</v>
      </c>
      <c r="E145" s="244">
        <v>0</v>
      </c>
      <c r="F145" s="240"/>
      <c r="G145" s="198">
        <f t="shared" si="28"/>
        <v>0</v>
      </c>
      <c r="H145" s="199">
        <f t="shared" si="29"/>
        <v>0</v>
      </c>
      <c r="J145" s="242"/>
      <c r="K145" s="243"/>
      <c r="L145" s="244">
        <v>0</v>
      </c>
      <c r="M145" s="244">
        <v>0</v>
      </c>
      <c r="N145" s="240"/>
      <c r="O145" s="198">
        <f t="shared" si="30"/>
        <v>0</v>
      </c>
      <c r="P145" s="199">
        <f t="shared" si="31"/>
        <v>0</v>
      </c>
      <c r="Q145"/>
    </row>
    <row r="146" spans="2:17" ht="25.5" customHeight="1">
      <c r="B146" s="242"/>
      <c r="C146" s="243"/>
      <c r="D146" s="244">
        <v>0</v>
      </c>
      <c r="E146" s="244">
        <v>0</v>
      </c>
      <c r="F146" s="240"/>
      <c r="G146" s="198">
        <f t="shared" si="28"/>
        <v>0</v>
      </c>
      <c r="H146" s="199">
        <f t="shared" si="29"/>
        <v>0</v>
      </c>
      <c r="J146" s="242"/>
      <c r="K146" s="243"/>
      <c r="L146" s="244">
        <v>0</v>
      </c>
      <c r="M146" s="244">
        <v>0</v>
      </c>
      <c r="N146" s="240"/>
      <c r="O146" s="198">
        <f t="shared" si="30"/>
        <v>0</v>
      </c>
      <c r="P146" s="199">
        <f t="shared" si="31"/>
        <v>0</v>
      </c>
      <c r="Q146"/>
    </row>
    <row r="147" spans="2:17" ht="25.5" customHeight="1">
      <c r="B147" s="242"/>
      <c r="C147" s="243"/>
      <c r="D147" s="244">
        <v>0</v>
      </c>
      <c r="E147" s="244">
        <v>0</v>
      </c>
      <c r="F147" s="240"/>
      <c r="G147" s="198">
        <f t="shared" si="28"/>
        <v>0</v>
      </c>
      <c r="H147" s="199">
        <f t="shared" si="29"/>
        <v>0</v>
      </c>
      <c r="J147" s="242"/>
      <c r="K147" s="243"/>
      <c r="L147" s="244">
        <v>0</v>
      </c>
      <c r="M147" s="244">
        <v>0</v>
      </c>
      <c r="N147" s="240"/>
      <c r="O147" s="198">
        <f t="shared" si="30"/>
        <v>0</v>
      </c>
      <c r="P147" s="199">
        <f t="shared" si="31"/>
        <v>0</v>
      </c>
      <c r="Q147"/>
    </row>
    <row r="148" spans="2:17" ht="25.5" customHeight="1">
      <c r="B148" s="242"/>
      <c r="C148" s="243"/>
      <c r="D148" s="244">
        <v>0</v>
      </c>
      <c r="E148" s="244">
        <v>0</v>
      </c>
      <c r="F148" s="240"/>
      <c r="G148" s="198">
        <f t="shared" si="28"/>
        <v>0</v>
      </c>
      <c r="H148" s="199">
        <f t="shared" si="29"/>
        <v>0</v>
      </c>
      <c r="J148" s="242"/>
      <c r="K148" s="243"/>
      <c r="L148" s="244">
        <v>0</v>
      </c>
      <c r="M148" s="244">
        <v>0</v>
      </c>
      <c r="N148" s="240"/>
      <c r="O148" s="198">
        <f t="shared" si="30"/>
        <v>0</v>
      </c>
      <c r="P148" s="199">
        <f t="shared" si="31"/>
        <v>0</v>
      </c>
      <c r="Q148"/>
    </row>
    <row r="149" spans="2:17" ht="25.5" customHeight="1">
      <c r="B149" s="242"/>
      <c r="C149" s="243"/>
      <c r="D149" s="244">
        <v>0</v>
      </c>
      <c r="E149" s="244">
        <v>0</v>
      </c>
      <c r="F149" s="240"/>
      <c r="G149" s="198">
        <f t="shared" si="28"/>
        <v>0</v>
      </c>
      <c r="H149" s="199">
        <f t="shared" si="29"/>
        <v>0</v>
      </c>
      <c r="J149" s="242"/>
      <c r="K149" s="243"/>
      <c r="L149" s="244">
        <v>0</v>
      </c>
      <c r="M149" s="244">
        <v>0</v>
      </c>
      <c r="N149" s="240"/>
      <c r="O149" s="198">
        <f t="shared" si="30"/>
        <v>0</v>
      </c>
      <c r="P149" s="199">
        <f t="shared" si="31"/>
        <v>0</v>
      </c>
      <c r="Q149"/>
    </row>
    <row r="150" spans="2:17" ht="25.5" customHeight="1">
      <c r="B150" s="242"/>
      <c r="C150" s="243"/>
      <c r="D150" s="244">
        <v>0</v>
      </c>
      <c r="E150" s="244">
        <v>0</v>
      </c>
      <c r="F150" s="240"/>
      <c r="G150" s="198">
        <f t="shared" si="28"/>
        <v>0</v>
      </c>
      <c r="H150" s="199">
        <f t="shared" si="29"/>
        <v>0</v>
      </c>
      <c r="J150" s="242"/>
      <c r="K150" s="243"/>
      <c r="L150" s="244">
        <v>0</v>
      </c>
      <c r="M150" s="244">
        <v>0</v>
      </c>
      <c r="N150" s="240"/>
      <c r="O150" s="198">
        <f t="shared" si="30"/>
        <v>0</v>
      </c>
      <c r="P150" s="199">
        <f t="shared" si="31"/>
        <v>0</v>
      </c>
      <c r="Q150"/>
    </row>
    <row r="151" spans="2:17" ht="25.5" customHeight="1">
      <c r="B151" s="242"/>
      <c r="C151" s="243"/>
      <c r="D151" s="244">
        <v>0</v>
      </c>
      <c r="E151" s="244">
        <v>0</v>
      </c>
      <c r="F151" s="240"/>
      <c r="G151" s="198">
        <f t="shared" si="28"/>
        <v>0</v>
      </c>
      <c r="H151" s="199">
        <f t="shared" si="29"/>
        <v>0</v>
      </c>
      <c r="J151" s="242"/>
      <c r="K151" s="243"/>
      <c r="L151" s="244">
        <v>0</v>
      </c>
      <c r="M151" s="244">
        <v>0</v>
      </c>
      <c r="N151" s="240"/>
      <c r="O151" s="198">
        <f t="shared" si="30"/>
        <v>0</v>
      </c>
      <c r="P151" s="199">
        <f t="shared" si="31"/>
        <v>0</v>
      </c>
      <c r="Q151"/>
    </row>
    <row r="152" spans="2:17" ht="25.5" customHeight="1">
      <c r="B152" s="242"/>
      <c r="C152" s="243"/>
      <c r="D152" s="244">
        <v>0</v>
      </c>
      <c r="E152" s="244">
        <v>0</v>
      </c>
      <c r="F152" s="240"/>
      <c r="G152" s="198">
        <f t="shared" si="28"/>
        <v>0</v>
      </c>
      <c r="H152" s="199">
        <f t="shared" si="29"/>
        <v>0</v>
      </c>
      <c r="J152" s="242"/>
      <c r="K152" s="243"/>
      <c r="L152" s="244">
        <v>0</v>
      </c>
      <c r="M152" s="244">
        <v>0</v>
      </c>
      <c r="N152" s="240"/>
      <c r="O152" s="198">
        <f t="shared" si="30"/>
        <v>0</v>
      </c>
      <c r="P152" s="199">
        <f t="shared" si="31"/>
        <v>0</v>
      </c>
      <c r="Q152"/>
    </row>
    <row r="153" spans="2:17" ht="25.5" customHeight="1">
      <c r="B153" s="242"/>
      <c r="C153" s="243"/>
      <c r="D153" s="244">
        <v>0</v>
      </c>
      <c r="E153" s="244">
        <v>0</v>
      </c>
      <c r="F153" s="240"/>
      <c r="G153" s="198">
        <f t="shared" si="28"/>
        <v>0</v>
      </c>
      <c r="H153" s="199">
        <f t="shared" si="29"/>
        <v>0</v>
      </c>
      <c r="J153" s="242"/>
      <c r="K153" s="243"/>
      <c r="L153" s="244">
        <v>0</v>
      </c>
      <c r="M153" s="244">
        <v>0</v>
      </c>
      <c r="N153" s="240"/>
      <c r="O153" s="198">
        <f t="shared" si="30"/>
        <v>0</v>
      </c>
      <c r="P153" s="199">
        <f t="shared" si="31"/>
        <v>0</v>
      </c>
      <c r="Q153"/>
    </row>
    <row r="154" spans="2:17" ht="25.5" customHeight="1">
      <c r="B154" s="242"/>
      <c r="C154" s="243"/>
      <c r="D154" s="244">
        <v>0</v>
      </c>
      <c r="E154" s="244">
        <v>0</v>
      </c>
      <c r="F154" s="240"/>
      <c r="G154" s="198">
        <f t="shared" si="28"/>
        <v>0</v>
      </c>
      <c r="H154" s="199">
        <f t="shared" si="29"/>
        <v>0</v>
      </c>
      <c r="J154" s="242"/>
      <c r="K154" s="243"/>
      <c r="L154" s="244">
        <v>0</v>
      </c>
      <c r="M154" s="244">
        <v>0</v>
      </c>
      <c r="N154" s="240"/>
      <c r="O154" s="198">
        <f t="shared" si="30"/>
        <v>0</v>
      </c>
      <c r="P154" s="199">
        <f t="shared" si="31"/>
        <v>0</v>
      </c>
      <c r="Q154"/>
    </row>
    <row r="155" spans="2:17" ht="25.5" customHeight="1">
      <c r="B155" s="242"/>
      <c r="C155" s="243"/>
      <c r="D155" s="244">
        <v>0</v>
      </c>
      <c r="E155" s="244">
        <v>0</v>
      </c>
      <c r="F155" s="240"/>
      <c r="G155" s="198">
        <f t="shared" si="28"/>
        <v>0</v>
      </c>
      <c r="H155" s="199">
        <f t="shared" si="29"/>
        <v>0</v>
      </c>
      <c r="J155" s="242"/>
      <c r="K155" s="243"/>
      <c r="L155" s="244">
        <v>0</v>
      </c>
      <c r="M155" s="244">
        <v>0</v>
      </c>
      <c r="N155" s="240"/>
      <c r="O155" s="198">
        <f t="shared" si="30"/>
        <v>0</v>
      </c>
      <c r="P155" s="199">
        <f t="shared" si="31"/>
        <v>0</v>
      </c>
      <c r="Q155"/>
    </row>
    <row r="156" spans="2:17" ht="25.5" customHeight="1">
      <c r="B156" s="242"/>
      <c r="C156" s="243"/>
      <c r="D156" s="244">
        <v>0</v>
      </c>
      <c r="E156" s="244">
        <v>0</v>
      </c>
      <c r="F156" s="240"/>
      <c r="G156" s="198">
        <f t="shared" si="28"/>
        <v>0</v>
      </c>
      <c r="H156" s="199">
        <f t="shared" si="29"/>
        <v>0</v>
      </c>
      <c r="J156" s="242"/>
      <c r="K156" s="243"/>
      <c r="L156" s="244">
        <v>0</v>
      </c>
      <c r="M156" s="244">
        <v>0</v>
      </c>
      <c r="N156" s="240"/>
      <c r="O156" s="198">
        <f t="shared" si="30"/>
        <v>0</v>
      </c>
      <c r="P156" s="199">
        <f t="shared" si="31"/>
        <v>0</v>
      </c>
      <c r="Q156"/>
    </row>
    <row r="157" spans="2:17" ht="25.5" customHeight="1">
      <c r="B157" s="242"/>
      <c r="C157" s="243"/>
      <c r="D157" s="244">
        <v>0</v>
      </c>
      <c r="E157" s="244">
        <v>0</v>
      </c>
      <c r="F157" s="240"/>
      <c r="G157" s="198">
        <f t="shared" si="28"/>
        <v>0</v>
      </c>
      <c r="H157" s="199">
        <f t="shared" si="29"/>
        <v>0</v>
      </c>
      <c r="J157" s="242"/>
      <c r="K157" s="243"/>
      <c r="L157" s="244">
        <v>0</v>
      </c>
      <c r="M157" s="244">
        <v>0</v>
      </c>
      <c r="N157" s="240"/>
      <c r="O157" s="198">
        <f t="shared" si="30"/>
        <v>0</v>
      </c>
      <c r="P157" s="199">
        <f t="shared" si="31"/>
        <v>0</v>
      </c>
      <c r="Q157"/>
    </row>
    <row r="158" spans="2:17" ht="25.5" customHeight="1">
      <c r="B158" s="242"/>
      <c r="C158" s="243"/>
      <c r="D158" s="244">
        <v>0</v>
      </c>
      <c r="E158" s="244">
        <v>0</v>
      </c>
      <c r="F158" s="240"/>
      <c r="G158" s="198">
        <f t="shared" si="28"/>
        <v>0</v>
      </c>
      <c r="H158" s="199">
        <f t="shared" si="29"/>
        <v>0</v>
      </c>
      <c r="J158" s="242"/>
      <c r="K158" s="243"/>
      <c r="L158" s="244">
        <v>0</v>
      </c>
      <c r="M158" s="244">
        <v>0</v>
      </c>
      <c r="N158" s="240"/>
      <c r="O158" s="198">
        <f t="shared" si="30"/>
        <v>0</v>
      </c>
      <c r="P158" s="199">
        <f t="shared" si="31"/>
        <v>0</v>
      </c>
      <c r="Q158"/>
    </row>
    <row r="159" spans="2:17" ht="25.5" customHeight="1">
      <c r="B159" s="242"/>
      <c r="C159" s="243"/>
      <c r="D159" s="244">
        <v>0</v>
      </c>
      <c r="E159" s="244">
        <v>0</v>
      </c>
      <c r="F159" s="240"/>
      <c r="G159" s="198">
        <f t="shared" si="28"/>
        <v>0</v>
      </c>
      <c r="H159" s="199">
        <f t="shared" si="29"/>
        <v>0</v>
      </c>
      <c r="J159" s="242"/>
      <c r="K159" s="243"/>
      <c r="L159" s="244">
        <v>0</v>
      </c>
      <c r="M159" s="244">
        <v>0</v>
      </c>
      <c r="N159" s="240"/>
      <c r="O159" s="198">
        <f t="shared" si="30"/>
        <v>0</v>
      </c>
      <c r="P159" s="199">
        <f t="shared" si="31"/>
        <v>0</v>
      </c>
      <c r="Q159"/>
    </row>
    <row r="160" spans="2:17" ht="25.5" customHeight="1">
      <c r="B160" s="242"/>
      <c r="C160" s="243"/>
      <c r="D160" s="244">
        <v>0</v>
      </c>
      <c r="E160" s="244">
        <v>0</v>
      </c>
      <c r="F160" s="240"/>
      <c r="G160" s="198">
        <f t="shared" si="28"/>
        <v>0</v>
      </c>
      <c r="H160" s="199">
        <f t="shared" si="29"/>
        <v>0</v>
      </c>
      <c r="J160" s="242"/>
      <c r="K160" s="243"/>
      <c r="L160" s="244">
        <v>0</v>
      </c>
      <c r="M160" s="244">
        <v>0</v>
      </c>
      <c r="N160" s="240"/>
      <c r="O160" s="198">
        <f t="shared" si="30"/>
        <v>0</v>
      </c>
      <c r="P160" s="199">
        <f t="shared" si="31"/>
        <v>0</v>
      </c>
      <c r="Q160"/>
    </row>
    <row r="161" spans="2:17" ht="25.5" customHeight="1">
      <c r="B161" s="293" t="s">
        <v>1515</v>
      </c>
      <c r="C161" s="294"/>
      <c r="D161" s="294"/>
      <c r="E161" s="294"/>
      <c r="F161" s="234">
        <f>SUM(F92:F160)</f>
        <v>0</v>
      </c>
      <c r="G161" s="154">
        <f>SUM(G92:G160)</f>
        <v>0</v>
      </c>
      <c r="H161" s="155">
        <f>SUM(H92:H160)</f>
        <v>0</v>
      </c>
      <c r="J161" s="293" t="s">
        <v>1515</v>
      </c>
      <c r="K161" s="294"/>
      <c r="L161" s="294"/>
      <c r="M161" s="294"/>
      <c r="N161" s="234">
        <f>SUM(N92:N160)</f>
        <v>0</v>
      </c>
      <c r="O161" s="154">
        <f>SUM(O92:O160)</f>
        <v>0</v>
      </c>
      <c r="P161" s="155">
        <f>SUM(P92:P160)</f>
        <v>0</v>
      </c>
      <c r="Q161"/>
    </row>
    <row r="162" spans="2:17" ht="25.5" customHeight="1">
      <c r="D162"/>
      <c r="E162"/>
      <c r="F162"/>
      <c r="G162"/>
      <c r="H162"/>
      <c r="J162"/>
      <c r="K162"/>
      <c r="Q162"/>
    </row>
    <row r="163" spans="2:17" ht="25.5" customHeight="1">
      <c r="D163"/>
      <c r="E163"/>
      <c r="F163"/>
      <c r="G163"/>
      <c r="H163"/>
      <c r="J163"/>
      <c r="K163"/>
      <c r="Q163"/>
    </row>
    <row r="164" spans="2:17" ht="25.5" customHeight="1">
      <c r="B164" s="236" t="s">
        <v>1653</v>
      </c>
      <c r="C164" s="237" t="s">
        <v>1652</v>
      </c>
      <c r="D164"/>
      <c r="E164"/>
      <c r="F164"/>
      <c r="G164"/>
      <c r="H164"/>
      <c r="J164"/>
      <c r="K164"/>
      <c r="Q164"/>
    </row>
    <row r="165" spans="2:17" ht="25.5" customHeight="1">
      <c r="B165" s="236"/>
      <c r="C165" s="237"/>
      <c r="D165"/>
      <c r="E165"/>
      <c r="F165"/>
      <c r="G165"/>
      <c r="H165"/>
      <c r="J165"/>
      <c r="K165"/>
      <c r="Q165"/>
    </row>
    <row r="166" spans="2:17" ht="25.5" customHeight="1">
      <c r="B166" s="185" t="s">
        <v>32</v>
      </c>
      <c r="C166" s="186" t="s">
        <v>33</v>
      </c>
      <c r="D166" s="200" t="s">
        <v>1516</v>
      </c>
      <c r="E166" s="200" t="s">
        <v>1517</v>
      </c>
      <c r="F166" s="201" t="s">
        <v>35</v>
      </c>
      <c r="G166" s="201" t="s">
        <v>1338</v>
      </c>
      <c r="H166" s="202" t="s">
        <v>1339</v>
      </c>
      <c r="J166"/>
      <c r="K166"/>
      <c r="Q166"/>
    </row>
    <row r="167" spans="2:17" ht="25.5" customHeight="1">
      <c r="B167" s="192" t="s">
        <v>123</v>
      </c>
      <c r="C167" s="193" t="s">
        <v>124</v>
      </c>
      <c r="D167" s="194">
        <v>60.24</v>
      </c>
      <c r="E167" s="194">
        <v>73.489999999999995</v>
      </c>
      <c r="F167" s="241"/>
      <c r="G167" s="194">
        <f>D167*F167</f>
        <v>0</v>
      </c>
      <c r="H167" s="195">
        <f>G167*1.22</f>
        <v>0</v>
      </c>
      <c r="J167"/>
      <c r="K167"/>
      <c r="Q167"/>
    </row>
    <row r="168" spans="2:17" ht="25.5" customHeight="1">
      <c r="B168" s="196" t="s">
        <v>125</v>
      </c>
      <c r="C168" s="197" t="s">
        <v>1654</v>
      </c>
      <c r="D168" s="198">
        <v>61.2</v>
      </c>
      <c r="E168" s="198">
        <v>74.66</v>
      </c>
      <c r="F168" s="240"/>
      <c r="G168" s="177">
        <f t="shared" ref="G168:G169" si="32">D168*F168</f>
        <v>0</v>
      </c>
      <c r="H168" s="178">
        <f t="shared" ref="H168:H169" si="33">G168*1.22</f>
        <v>0</v>
      </c>
      <c r="J168"/>
      <c r="K168"/>
      <c r="Q168"/>
    </row>
    <row r="169" spans="2:17" ht="25.5" customHeight="1">
      <c r="B169" s="196" t="s">
        <v>126</v>
      </c>
      <c r="C169" s="197" t="s">
        <v>127</v>
      </c>
      <c r="D169" s="198">
        <v>1122.96</v>
      </c>
      <c r="E169" s="198">
        <v>1370.01</v>
      </c>
      <c r="F169" s="240"/>
      <c r="G169" s="177">
        <f t="shared" si="32"/>
        <v>0</v>
      </c>
      <c r="H169" s="178">
        <f t="shared" si="33"/>
        <v>0</v>
      </c>
      <c r="J169"/>
      <c r="K169"/>
      <c r="Q169"/>
    </row>
    <row r="170" spans="2:17" ht="25.5" customHeight="1">
      <c r="B170" s="175" t="s">
        <v>128</v>
      </c>
      <c r="C170" s="176" t="s">
        <v>1655</v>
      </c>
      <c r="D170" s="177">
        <v>305.76</v>
      </c>
      <c r="E170" s="177">
        <v>373.03</v>
      </c>
      <c r="F170" s="225"/>
      <c r="G170" s="177">
        <f>D170*F170</f>
        <v>0</v>
      </c>
      <c r="H170" s="178">
        <f>G170*1.22</f>
        <v>0</v>
      </c>
      <c r="J170"/>
      <c r="K170"/>
      <c r="Q170"/>
    </row>
    <row r="171" spans="2:17" ht="25.5" customHeight="1">
      <c r="B171" s="175" t="s">
        <v>129</v>
      </c>
      <c r="C171" s="176" t="s">
        <v>1656</v>
      </c>
      <c r="D171" s="177">
        <v>259.92</v>
      </c>
      <c r="E171" s="177">
        <v>317.10000000000002</v>
      </c>
      <c r="F171" s="225"/>
      <c r="G171" s="177">
        <f>D171*F171</f>
        <v>0</v>
      </c>
      <c r="H171" s="178">
        <f>G171*1.22</f>
        <v>0</v>
      </c>
      <c r="J171"/>
      <c r="K171"/>
      <c r="Q171"/>
    </row>
    <row r="172" spans="2:17" ht="25.5" customHeight="1">
      <c r="B172" s="196" t="s">
        <v>130</v>
      </c>
      <c r="C172" s="197" t="s">
        <v>1657</v>
      </c>
      <c r="D172" s="198">
        <v>129.96</v>
      </c>
      <c r="E172" s="198">
        <v>158.55000000000001</v>
      </c>
      <c r="F172" s="240"/>
      <c r="G172" s="177">
        <f>D172*F172</f>
        <v>0</v>
      </c>
      <c r="H172" s="178">
        <f>G172*1.22</f>
        <v>0</v>
      </c>
      <c r="J172"/>
      <c r="K172"/>
      <c r="Q172"/>
    </row>
    <row r="173" spans="2:17" ht="25.5" customHeight="1">
      <c r="B173" s="196" t="s">
        <v>131</v>
      </c>
      <c r="C173" s="197" t="s">
        <v>1658</v>
      </c>
      <c r="D173" s="198">
        <v>51</v>
      </c>
      <c r="E173" s="198">
        <v>62.22</v>
      </c>
      <c r="F173" s="240"/>
      <c r="G173" s="177">
        <f>D173*F173</f>
        <v>0</v>
      </c>
      <c r="H173" s="178">
        <f>G173*1.22</f>
        <v>0</v>
      </c>
      <c r="J173"/>
      <c r="K173"/>
      <c r="Q173"/>
    </row>
    <row r="174" spans="2:17" ht="25.5" customHeight="1">
      <c r="B174" s="192" t="s">
        <v>132</v>
      </c>
      <c r="C174" s="193" t="s">
        <v>133</v>
      </c>
      <c r="D174" s="194">
        <v>20.399999999999999</v>
      </c>
      <c r="E174" s="194">
        <v>24.89</v>
      </c>
      <c r="F174" s="241"/>
      <c r="G174" s="194">
        <f>D174*F174</f>
        <v>0</v>
      </c>
      <c r="H174" s="195">
        <f>G174*1.22</f>
        <v>0</v>
      </c>
      <c r="J174"/>
      <c r="K174"/>
      <c r="Q174"/>
    </row>
    <row r="175" spans="2:17" ht="25.5" customHeight="1">
      <c r="B175" s="196" t="s">
        <v>134</v>
      </c>
      <c r="C175" s="197" t="s">
        <v>135</v>
      </c>
      <c r="D175" s="198">
        <v>81.48</v>
      </c>
      <c r="E175" s="198">
        <v>99.41</v>
      </c>
      <c r="F175" s="240"/>
      <c r="G175" s="177">
        <f t="shared" ref="G175:G176" si="34">D175*F175</f>
        <v>0</v>
      </c>
      <c r="H175" s="178">
        <f t="shared" ref="H175:H176" si="35">G175*1.22</f>
        <v>0</v>
      </c>
      <c r="J175"/>
      <c r="K175"/>
      <c r="Q175"/>
    </row>
    <row r="176" spans="2:17" ht="25.5" customHeight="1">
      <c r="B176" s="196" t="s">
        <v>136</v>
      </c>
      <c r="C176" s="197" t="s">
        <v>137</v>
      </c>
      <c r="D176" s="198">
        <v>152.88</v>
      </c>
      <c r="E176" s="198">
        <v>186.51</v>
      </c>
      <c r="F176" s="240"/>
      <c r="G176" s="177">
        <f t="shared" si="34"/>
        <v>0</v>
      </c>
      <c r="H176" s="178">
        <f t="shared" si="35"/>
        <v>0</v>
      </c>
      <c r="J176"/>
      <c r="K176"/>
      <c r="Q176"/>
    </row>
    <row r="177" spans="2:17" ht="25.5" customHeight="1">
      <c r="B177" s="175" t="s">
        <v>138</v>
      </c>
      <c r="C177" s="176" t="s">
        <v>139</v>
      </c>
      <c r="D177" s="177">
        <v>662.4</v>
      </c>
      <c r="E177" s="177">
        <v>808.13</v>
      </c>
      <c r="F177" s="225"/>
      <c r="G177" s="177">
        <f>D177*F177</f>
        <v>0</v>
      </c>
      <c r="H177" s="178">
        <f>G177*1.22</f>
        <v>0</v>
      </c>
      <c r="J177"/>
      <c r="K177"/>
      <c r="Q177"/>
    </row>
    <row r="178" spans="2:17" ht="25.5" customHeight="1">
      <c r="B178" s="175" t="s">
        <v>140</v>
      </c>
      <c r="C178" s="176" t="s">
        <v>141</v>
      </c>
      <c r="D178" s="177">
        <v>142.68</v>
      </c>
      <c r="E178" s="177">
        <v>174.07</v>
      </c>
      <c r="F178" s="225"/>
      <c r="G178" s="177">
        <f>D178*F178</f>
        <v>0</v>
      </c>
      <c r="H178" s="178">
        <f>G178*1.22</f>
        <v>0</v>
      </c>
      <c r="J178"/>
      <c r="K178"/>
      <c r="Q178"/>
    </row>
    <row r="179" spans="2:17" ht="25.5" customHeight="1">
      <c r="B179" s="196" t="s">
        <v>142</v>
      </c>
      <c r="C179" s="197" t="s">
        <v>1659</v>
      </c>
      <c r="D179" s="198">
        <v>122.28</v>
      </c>
      <c r="E179" s="198">
        <v>149.18</v>
      </c>
      <c r="F179" s="240"/>
      <c r="G179" s="177">
        <f>D179*F179</f>
        <v>0</v>
      </c>
      <c r="H179" s="178">
        <f>G179*1.22</f>
        <v>0</v>
      </c>
      <c r="J179"/>
      <c r="K179"/>
      <c r="Q179"/>
    </row>
    <row r="180" spans="2:17" ht="25.5" customHeight="1">
      <c r="B180" s="196" t="s">
        <v>143</v>
      </c>
      <c r="C180" s="197" t="s">
        <v>1660</v>
      </c>
      <c r="D180" s="198">
        <v>122.28</v>
      </c>
      <c r="E180" s="198">
        <v>149.18</v>
      </c>
      <c r="F180" s="240"/>
      <c r="G180" s="177">
        <f>D180*F180</f>
        <v>0</v>
      </c>
      <c r="H180" s="178">
        <f>G180*1.22</f>
        <v>0</v>
      </c>
      <c r="J180"/>
      <c r="K180"/>
      <c r="Q180"/>
    </row>
    <row r="181" spans="2:17" ht="25.5" customHeight="1">
      <c r="B181" s="192" t="s">
        <v>144</v>
      </c>
      <c r="C181" s="193" t="s">
        <v>145</v>
      </c>
      <c r="D181" s="194">
        <v>53.04</v>
      </c>
      <c r="E181" s="194">
        <v>64.709999999999994</v>
      </c>
      <c r="F181" s="241"/>
      <c r="G181" s="194">
        <f>D181*F181</f>
        <v>0</v>
      </c>
      <c r="H181" s="195">
        <f>G181*1.22</f>
        <v>0</v>
      </c>
      <c r="J181"/>
      <c r="K181"/>
      <c r="Q181"/>
    </row>
    <row r="182" spans="2:17" ht="25.5" customHeight="1">
      <c r="B182" s="196" t="s">
        <v>146</v>
      </c>
      <c r="C182" s="197" t="s">
        <v>1661</v>
      </c>
      <c r="D182" s="198">
        <v>203.88</v>
      </c>
      <c r="E182" s="198">
        <v>248.73</v>
      </c>
      <c r="F182" s="240"/>
      <c r="G182" s="177">
        <f t="shared" ref="G182:G183" si="36">D182*F182</f>
        <v>0</v>
      </c>
      <c r="H182" s="178">
        <f t="shared" ref="H182:H183" si="37">G182*1.22</f>
        <v>0</v>
      </c>
      <c r="J182"/>
      <c r="K182"/>
      <c r="Q182"/>
    </row>
    <row r="183" spans="2:17" ht="25.5" customHeight="1">
      <c r="B183" s="196" t="s">
        <v>147</v>
      </c>
      <c r="C183" s="197" t="s">
        <v>148</v>
      </c>
      <c r="D183" s="198">
        <v>1019.04</v>
      </c>
      <c r="E183" s="198">
        <v>1243.23</v>
      </c>
      <c r="F183" s="240"/>
      <c r="G183" s="177">
        <f t="shared" si="36"/>
        <v>0</v>
      </c>
      <c r="H183" s="178">
        <f t="shared" si="37"/>
        <v>0</v>
      </c>
      <c r="J183"/>
      <c r="K183"/>
      <c r="Q183"/>
    </row>
    <row r="184" spans="2:17" ht="25.5" customHeight="1">
      <c r="B184" s="175" t="s">
        <v>149</v>
      </c>
      <c r="C184" s="176" t="s">
        <v>150</v>
      </c>
      <c r="D184" s="177">
        <v>40.68</v>
      </c>
      <c r="E184" s="177">
        <v>49.63</v>
      </c>
      <c r="F184" s="225"/>
      <c r="G184" s="177">
        <f>D184*F184</f>
        <v>0</v>
      </c>
      <c r="H184" s="178">
        <f>G184*1.22</f>
        <v>0</v>
      </c>
      <c r="J184"/>
      <c r="K184"/>
      <c r="Q184"/>
    </row>
    <row r="185" spans="2:17" ht="25.5" customHeight="1">
      <c r="B185" s="175" t="s">
        <v>151</v>
      </c>
      <c r="C185" s="176" t="s">
        <v>152</v>
      </c>
      <c r="D185" s="177">
        <v>407.52</v>
      </c>
      <c r="E185" s="177">
        <v>497.17</v>
      </c>
      <c r="F185" s="225"/>
      <c r="G185" s="177">
        <f>D185*F185</f>
        <v>0</v>
      </c>
      <c r="H185" s="178">
        <f>G185*1.22</f>
        <v>0</v>
      </c>
      <c r="J185"/>
      <c r="K185"/>
      <c r="Q185"/>
    </row>
    <row r="186" spans="2:17" ht="25.5" customHeight="1">
      <c r="B186" s="196" t="s">
        <v>153</v>
      </c>
      <c r="C186" s="197" t="s">
        <v>1662</v>
      </c>
      <c r="D186" s="198">
        <v>91.68</v>
      </c>
      <c r="E186" s="198">
        <v>111.85</v>
      </c>
      <c r="F186" s="240"/>
      <c r="G186" s="177">
        <f>D186*F186</f>
        <v>0</v>
      </c>
      <c r="H186" s="178">
        <f>G186*1.22</f>
        <v>0</v>
      </c>
      <c r="J186"/>
      <c r="K186"/>
      <c r="Q186"/>
    </row>
    <row r="187" spans="2:17" ht="25.5" customHeight="1">
      <c r="B187" s="196" t="s">
        <v>1518</v>
      </c>
      <c r="C187" s="197" t="s">
        <v>1663</v>
      </c>
      <c r="D187" s="198">
        <v>472.56</v>
      </c>
      <c r="E187" s="198">
        <v>576.52</v>
      </c>
      <c r="F187" s="240"/>
      <c r="G187" s="177">
        <f>D187*F187</f>
        <v>0</v>
      </c>
      <c r="H187" s="178">
        <f>G187*1.22</f>
        <v>0</v>
      </c>
      <c r="J187"/>
      <c r="K187"/>
      <c r="Q187"/>
    </row>
    <row r="188" spans="2:17" ht="25.5" customHeight="1">
      <c r="B188" s="192" t="s">
        <v>154</v>
      </c>
      <c r="C188" s="193" t="s">
        <v>155</v>
      </c>
      <c r="D188" s="194">
        <v>609.6</v>
      </c>
      <c r="E188" s="194">
        <v>743.71</v>
      </c>
      <c r="F188" s="241"/>
      <c r="G188" s="194">
        <f>D188*F188</f>
        <v>0</v>
      </c>
      <c r="H188" s="195">
        <f>G188*1.22</f>
        <v>0</v>
      </c>
      <c r="J188"/>
      <c r="K188"/>
      <c r="Q188"/>
    </row>
    <row r="189" spans="2:17" ht="25.5" customHeight="1">
      <c r="B189" s="196" t="s">
        <v>156</v>
      </c>
      <c r="C189" s="197" t="s">
        <v>157</v>
      </c>
      <c r="D189" s="198">
        <v>23.04</v>
      </c>
      <c r="E189" s="198">
        <v>28.11</v>
      </c>
      <c r="F189" s="240"/>
      <c r="G189" s="177">
        <f t="shared" ref="G189:G228" si="38">D189*F189</f>
        <v>0</v>
      </c>
      <c r="H189" s="178">
        <f t="shared" ref="H189:H228" si="39">G189*1.22</f>
        <v>0</v>
      </c>
      <c r="J189"/>
      <c r="K189"/>
      <c r="Q189"/>
    </row>
    <row r="190" spans="2:17" ht="25.5" customHeight="1">
      <c r="B190" s="196" t="s">
        <v>158</v>
      </c>
      <c r="C190" s="197" t="s">
        <v>159</v>
      </c>
      <c r="D190" s="198">
        <v>79.8</v>
      </c>
      <c r="E190" s="198">
        <v>97.36</v>
      </c>
      <c r="F190" s="240"/>
      <c r="G190" s="177">
        <f t="shared" si="38"/>
        <v>0</v>
      </c>
      <c r="H190" s="178">
        <f t="shared" si="39"/>
        <v>0</v>
      </c>
      <c r="J190"/>
      <c r="K190"/>
      <c r="Q190"/>
    </row>
    <row r="191" spans="2:17" ht="25.5" customHeight="1">
      <c r="B191" s="175" t="s">
        <v>1664</v>
      </c>
      <c r="C191" s="176" t="s">
        <v>1665</v>
      </c>
      <c r="D191" s="177">
        <v>125.76</v>
      </c>
      <c r="E191" s="177">
        <v>153.43</v>
      </c>
      <c r="F191" s="225"/>
      <c r="G191" s="177">
        <f t="shared" si="38"/>
        <v>0</v>
      </c>
      <c r="H191" s="178">
        <f t="shared" si="39"/>
        <v>0</v>
      </c>
      <c r="J191"/>
      <c r="K191"/>
      <c r="Q191"/>
    </row>
    <row r="192" spans="2:17" ht="25.5" customHeight="1">
      <c r="B192" s="175" t="s">
        <v>160</v>
      </c>
      <c r="C192" s="176" t="s">
        <v>1666</v>
      </c>
      <c r="D192" s="177">
        <v>79.8</v>
      </c>
      <c r="E192" s="177">
        <v>97.36</v>
      </c>
      <c r="F192" s="225"/>
      <c r="G192" s="177">
        <f t="shared" si="38"/>
        <v>0</v>
      </c>
      <c r="H192" s="178">
        <f t="shared" si="39"/>
        <v>0</v>
      </c>
      <c r="J192"/>
      <c r="K192"/>
      <c r="Q192"/>
    </row>
    <row r="193" spans="2:17" ht="25.5" customHeight="1">
      <c r="B193" s="196" t="s">
        <v>161</v>
      </c>
      <c r="C193" s="197" t="s">
        <v>162</v>
      </c>
      <c r="D193" s="198">
        <v>244.44</v>
      </c>
      <c r="E193" s="198">
        <v>298.22000000000003</v>
      </c>
      <c r="F193" s="240"/>
      <c r="G193" s="177">
        <f t="shared" si="38"/>
        <v>0</v>
      </c>
      <c r="H193" s="178">
        <f t="shared" si="39"/>
        <v>0</v>
      </c>
      <c r="J193"/>
      <c r="K193"/>
      <c r="Q193"/>
    </row>
    <row r="194" spans="2:17" ht="25.5" customHeight="1">
      <c r="B194" s="196" t="s">
        <v>163</v>
      </c>
      <c r="C194" s="197" t="s">
        <v>1667</v>
      </c>
      <c r="D194" s="198">
        <v>101.88</v>
      </c>
      <c r="E194" s="198">
        <v>124.29</v>
      </c>
      <c r="F194" s="240"/>
      <c r="G194" s="177">
        <f t="shared" si="38"/>
        <v>0</v>
      </c>
      <c r="H194" s="178">
        <f t="shared" si="39"/>
        <v>0</v>
      </c>
      <c r="J194"/>
      <c r="K194"/>
      <c r="Q194"/>
    </row>
    <row r="195" spans="2:17" ht="25.5" customHeight="1">
      <c r="B195" s="192" t="s">
        <v>164</v>
      </c>
      <c r="C195" s="193" t="s">
        <v>165</v>
      </c>
      <c r="D195" s="194">
        <v>112.32</v>
      </c>
      <c r="E195" s="194">
        <v>137.03</v>
      </c>
      <c r="F195" s="241"/>
      <c r="G195" s="194">
        <f t="shared" si="38"/>
        <v>0</v>
      </c>
      <c r="H195" s="195">
        <f t="shared" si="39"/>
        <v>0</v>
      </c>
      <c r="J195"/>
      <c r="K195"/>
      <c r="Q195"/>
    </row>
    <row r="196" spans="2:17" ht="25.5" customHeight="1">
      <c r="B196" s="192" t="s">
        <v>1694</v>
      </c>
      <c r="C196" s="193" t="s">
        <v>1695</v>
      </c>
      <c r="D196" s="194">
        <v>96</v>
      </c>
      <c r="E196" s="194">
        <v>117.12</v>
      </c>
      <c r="F196" s="241"/>
      <c r="G196" s="194">
        <f t="shared" si="38"/>
        <v>0</v>
      </c>
      <c r="H196" s="195">
        <f t="shared" si="39"/>
        <v>0</v>
      </c>
      <c r="J196"/>
      <c r="K196"/>
      <c r="Q196"/>
    </row>
    <row r="197" spans="2:17" ht="25.5" customHeight="1">
      <c r="B197" s="242"/>
      <c r="C197" s="243"/>
      <c r="D197" s="244">
        <v>0</v>
      </c>
      <c r="E197" s="244">
        <v>0</v>
      </c>
      <c r="F197" s="240"/>
      <c r="G197" s="198">
        <f t="shared" si="38"/>
        <v>0</v>
      </c>
      <c r="H197" s="199">
        <f t="shared" si="39"/>
        <v>0</v>
      </c>
      <c r="J197"/>
      <c r="K197"/>
      <c r="Q197"/>
    </row>
    <row r="198" spans="2:17" ht="25.5" customHeight="1">
      <c r="B198" s="242"/>
      <c r="C198" s="243"/>
      <c r="D198" s="244">
        <v>0</v>
      </c>
      <c r="E198" s="244">
        <v>0</v>
      </c>
      <c r="F198" s="240"/>
      <c r="G198" s="198">
        <f t="shared" si="38"/>
        <v>0</v>
      </c>
      <c r="H198" s="199">
        <f t="shared" si="39"/>
        <v>0</v>
      </c>
      <c r="J198"/>
      <c r="K198"/>
      <c r="Q198"/>
    </row>
    <row r="199" spans="2:17" ht="25.5" customHeight="1">
      <c r="B199" s="242"/>
      <c r="C199" s="243"/>
      <c r="D199" s="244">
        <v>0</v>
      </c>
      <c r="E199" s="244">
        <v>0</v>
      </c>
      <c r="F199" s="240"/>
      <c r="G199" s="198">
        <f t="shared" si="38"/>
        <v>0</v>
      </c>
      <c r="H199" s="199">
        <f t="shared" si="39"/>
        <v>0</v>
      </c>
      <c r="J199"/>
      <c r="K199"/>
      <c r="Q199"/>
    </row>
    <row r="200" spans="2:17" ht="25.5" customHeight="1">
      <c r="B200" s="242"/>
      <c r="C200" s="243"/>
      <c r="D200" s="244">
        <v>0</v>
      </c>
      <c r="E200" s="244">
        <v>0</v>
      </c>
      <c r="F200" s="240"/>
      <c r="G200" s="198">
        <f t="shared" si="38"/>
        <v>0</v>
      </c>
      <c r="H200" s="199">
        <f t="shared" si="39"/>
        <v>0</v>
      </c>
      <c r="J200"/>
      <c r="K200"/>
      <c r="Q200"/>
    </row>
    <row r="201" spans="2:17" ht="25.5" customHeight="1">
      <c r="B201" s="242"/>
      <c r="C201" s="243"/>
      <c r="D201" s="244">
        <v>0</v>
      </c>
      <c r="E201" s="244">
        <v>0</v>
      </c>
      <c r="F201" s="240"/>
      <c r="G201" s="198">
        <f t="shared" si="38"/>
        <v>0</v>
      </c>
      <c r="H201" s="199">
        <f t="shared" si="39"/>
        <v>0</v>
      </c>
      <c r="J201"/>
      <c r="K201"/>
      <c r="Q201"/>
    </row>
    <row r="202" spans="2:17" ht="25.5" customHeight="1">
      <c r="B202" s="242"/>
      <c r="C202" s="243"/>
      <c r="D202" s="244">
        <v>0</v>
      </c>
      <c r="E202" s="244">
        <v>0</v>
      </c>
      <c r="F202" s="240"/>
      <c r="G202" s="198">
        <f t="shared" si="38"/>
        <v>0</v>
      </c>
      <c r="H202" s="199">
        <f t="shared" si="39"/>
        <v>0</v>
      </c>
      <c r="J202"/>
      <c r="K202"/>
      <c r="Q202"/>
    </row>
    <row r="203" spans="2:17" ht="25.5" customHeight="1">
      <c r="B203" s="242"/>
      <c r="C203" s="243"/>
      <c r="D203" s="244">
        <v>0</v>
      </c>
      <c r="E203" s="244">
        <v>0</v>
      </c>
      <c r="F203" s="240"/>
      <c r="G203" s="198">
        <f t="shared" si="38"/>
        <v>0</v>
      </c>
      <c r="H203" s="199">
        <f t="shared" si="39"/>
        <v>0</v>
      </c>
      <c r="J203"/>
      <c r="K203"/>
      <c r="Q203"/>
    </row>
    <row r="204" spans="2:17" ht="25.5" customHeight="1">
      <c r="B204" s="242"/>
      <c r="C204" s="243"/>
      <c r="D204" s="244">
        <v>0</v>
      </c>
      <c r="E204" s="244">
        <v>0</v>
      </c>
      <c r="F204" s="240"/>
      <c r="G204" s="198">
        <f t="shared" si="38"/>
        <v>0</v>
      </c>
      <c r="H204" s="199">
        <f t="shared" si="39"/>
        <v>0</v>
      </c>
      <c r="J204"/>
      <c r="K204"/>
      <c r="Q204"/>
    </row>
    <row r="205" spans="2:17" ht="25.5" customHeight="1">
      <c r="B205" s="242"/>
      <c r="C205" s="243"/>
      <c r="D205" s="244">
        <v>0</v>
      </c>
      <c r="E205" s="244">
        <v>0</v>
      </c>
      <c r="F205" s="240"/>
      <c r="G205" s="198">
        <f t="shared" si="38"/>
        <v>0</v>
      </c>
      <c r="H205" s="199">
        <f t="shared" si="39"/>
        <v>0</v>
      </c>
      <c r="J205"/>
      <c r="K205"/>
      <c r="Q205"/>
    </row>
    <row r="206" spans="2:17" ht="25.5" customHeight="1">
      <c r="B206" s="242"/>
      <c r="C206" s="243"/>
      <c r="D206" s="244">
        <v>0</v>
      </c>
      <c r="E206" s="244">
        <v>0</v>
      </c>
      <c r="F206" s="240"/>
      <c r="G206" s="198">
        <f t="shared" si="38"/>
        <v>0</v>
      </c>
      <c r="H206" s="199">
        <f t="shared" si="39"/>
        <v>0</v>
      </c>
      <c r="J206"/>
      <c r="K206"/>
      <c r="Q206"/>
    </row>
    <row r="207" spans="2:17" ht="25.5" customHeight="1">
      <c r="B207" s="242"/>
      <c r="C207" s="243"/>
      <c r="D207" s="244">
        <v>0</v>
      </c>
      <c r="E207" s="244">
        <v>0</v>
      </c>
      <c r="F207" s="240"/>
      <c r="G207" s="198">
        <f t="shared" si="38"/>
        <v>0</v>
      </c>
      <c r="H207" s="199">
        <f t="shared" si="39"/>
        <v>0</v>
      </c>
      <c r="J207"/>
      <c r="K207"/>
      <c r="Q207"/>
    </row>
    <row r="208" spans="2:17" ht="25.5" customHeight="1">
      <c r="B208" s="242"/>
      <c r="C208" s="243"/>
      <c r="D208" s="244">
        <v>0</v>
      </c>
      <c r="E208" s="244">
        <v>0</v>
      </c>
      <c r="F208" s="240"/>
      <c r="G208" s="198">
        <f t="shared" si="38"/>
        <v>0</v>
      </c>
      <c r="H208" s="199">
        <f t="shared" si="39"/>
        <v>0</v>
      </c>
      <c r="J208"/>
      <c r="K208"/>
      <c r="Q208"/>
    </row>
    <row r="209" spans="2:17" ht="25.5" customHeight="1">
      <c r="B209" s="242"/>
      <c r="C209" s="243"/>
      <c r="D209" s="244">
        <v>0</v>
      </c>
      <c r="E209" s="244">
        <v>0</v>
      </c>
      <c r="F209" s="240"/>
      <c r="G209" s="198">
        <f t="shared" si="38"/>
        <v>0</v>
      </c>
      <c r="H209" s="199">
        <f t="shared" si="39"/>
        <v>0</v>
      </c>
      <c r="J209"/>
      <c r="K209"/>
      <c r="Q209"/>
    </row>
    <row r="210" spans="2:17" ht="25.5" customHeight="1">
      <c r="B210" s="242"/>
      <c r="C210" s="243"/>
      <c r="D210" s="244">
        <v>0</v>
      </c>
      <c r="E210" s="244">
        <v>0</v>
      </c>
      <c r="F210" s="240"/>
      <c r="G210" s="198">
        <f t="shared" si="38"/>
        <v>0</v>
      </c>
      <c r="H210" s="199">
        <f t="shared" si="39"/>
        <v>0</v>
      </c>
      <c r="J210"/>
      <c r="K210"/>
      <c r="Q210"/>
    </row>
    <row r="211" spans="2:17" ht="25.5" customHeight="1">
      <c r="B211" s="242"/>
      <c r="C211" s="243"/>
      <c r="D211" s="244">
        <v>0</v>
      </c>
      <c r="E211" s="244">
        <v>0</v>
      </c>
      <c r="F211" s="240"/>
      <c r="G211" s="198">
        <f t="shared" si="38"/>
        <v>0</v>
      </c>
      <c r="H211" s="199">
        <f t="shared" si="39"/>
        <v>0</v>
      </c>
      <c r="J211"/>
      <c r="K211"/>
      <c r="Q211"/>
    </row>
    <row r="212" spans="2:17" ht="25.5" customHeight="1">
      <c r="B212" s="242"/>
      <c r="C212" s="243"/>
      <c r="D212" s="244">
        <v>0</v>
      </c>
      <c r="E212" s="244">
        <v>0</v>
      </c>
      <c r="F212" s="240"/>
      <c r="G212" s="198">
        <f t="shared" si="38"/>
        <v>0</v>
      </c>
      <c r="H212" s="199">
        <f t="shared" si="39"/>
        <v>0</v>
      </c>
      <c r="J212"/>
      <c r="K212"/>
      <c r="Q212"/>
    </row>
    <row r="213" spans="2:17" ht="25.5" customHeight="1">
      <c r="B213" s="242"/>
      <c r="C213" s="243"/>
      <c r="D213" s="244">
        <v>0</v>
      </c>
      <c r="E213" s="244">
        <v>0</v>
      </c>
      <c r="F213" s="240"/>
      <c r="G213" s="198">
        <f t="shared" si="38"/>
        <v>0</v>
      </c>
      <c r="H213" s="199">
        <f t="shared" si="39"/>
        <v>0</v>
      </c>
      <c r="J213"/>
      <c r="K213"/>
      <c r="Q213"/>
    </row>
    <row r="214" spans="2:17" ht="25.5" customHeight="1">
      <c r="B214" s="242"/>
      <c r="C214" s="243"/>
      <c r="D214" s="244">
        <v>0</v>
      </c>
      <c r="E214" s="244">
        <v>0</v>
      </c>
      <c r="F214" s="240"/>
      <c r="G214" s="198">
        <f t="shared" si="38"/>
        <v>0</v>
      </c>
      <c r="H214" s="199">
        <f t="shared" si="39"/>
        <v>0</v>
      </c>
      <c r="J214"/>
      <c r="K214"/>
      <c r="Q214"/>
    </row>
    <row r="215" spans="2:17" ht="25.5" customHeight="1">
      <c r="B215" s="242"/>
      <c r="C215" s="243"/>
      <c r="D215" s="244">
        <v>0</v>
      </c>
      <c r="E215" s="244">
        <v>0</v>
      </c>
      <c r="F215" s="240"/>
      <c r="G215" s="198">
        <f t="shared" si="38"/>
        <v>0</v>
      </c>
      <c r="H215" s="199">
        <f t="shared" si="39"/>
        <v>0</v>
      </c>
      <c r="J215"/>
      <c r="K215"/>
      <c r="Q215"/>
    </row>
    <row r="216" spans="2:17" ht="25.5" customHeight="1">
      <c r="B216" s="242"/>
      <c r="C216" s="243"/>
      <c r="D216" s="244">
        <v>0</v>
      </c>
      <c r="E216" s="244">
        <v>0</v>
      </c>
      <c r="F216" s="240"/>
      <c r="G216" s="198">
        <f t="shared" si="38"/>
        <v>0</v>
      </c>
      <c r="H216" s="199">
        <f t="shared" si="39"/>
        <v>0</v>
      </c>
      <c r="J216"/>
      <c r="K216"/>
      <c r="Q216"/>
    </row>
    <row r="217" spans="2:17" ht="25.5" customHeight="1">
      <c r="B217" s="242"/>
      <c r="C217" s="243"/>
      <c r="D217" s="244">
        <v>0</v>
      </c>
      <c r="E217" s="244">
        <v>0</v>
      </c>
      <c r="F217" s="240"/>
      <c r="G217" s="198">
        <f t="shared" si="38"/>
        <v>0</v>
      </c>
      <c r="H217" s="199">
        <f t="shared" si="39"/>
        <v>0</v>
      </c>
      <c r="J217"/>
      <c r="K217"/>
      <c r="Q217"/>
    </row>
    <row r="218" spans="2:17" ht="25.5" customHeight="1">
      <c r="B218" s="242"/>
      <c r="C218" s="243"/>
      <c r="D218" s="244">
        <v>0</v>
      </c>
      <c r="E218" s="244">
        <v>0</v>
      </c>
      <c r="F218" s="240"/>
      <c r="G218" s="198">
        <f t="shared" si="38"/>
        <v>0</v>
      </c>
      <c r="H218" s="199">
        <f t="shared" si="39"/>
        <v>0</v>
      </c>
      <c r="J218"/>
      <c r="K218"/>
      <c r="Q218"/>
    </row>
    <row r="219" spans="2:17" ht="25.5" customHeight="1">
      <c r="B219" s="242"/>
      <c r="C219" s="243"/>
      <c r="D219" s="244">
        <v>0</v>
      </c>
      <c r="E219" s="244">
        <v>0</v>
      </c>
      <c r="F219" s="240"/>
      <c r="G219" s="198">
        <f t="shared" si="38"/>
        <v>0</v>
      </c>
      <c r="H219" s="199">
        <f t="shared" si="39"/>
        <v>0</v>
      </c>
      <c r="J219"/>
      <c r="K219"/>
      <c r="Q219"/>
    </row>
    <row r="220" spans="2:17" ht="25.5" customHeight="1">
      <c r="B220" s="242"/>
      <c r="C220" s="243"/>
      <c r="D220" s="244">
        <v>0</v>
      </c>
      <c r="E220" s="244">
        <v>0</v>
      </c>
      <c r="F220" s="240"/>
      <c r="G220" s="198">
        <f t="shared" si="38"/>
        <v>0</v>
      </c>
      <c r="H220" s="199">
        <f t="shared" si="39"/>
        <v>0</v>
      </c>
      <c r="J220"/>
      <c r="K220"/>
      <c r="Q220"/>
    </row>
    <row r="221" spans="2:17" s="25" customFormat="1" ht="25.5" customHeight="1">
      <c r="B221" s="242"/>
      <c r="C221" s="243"/>
      <c r="D221" s="244">
        <v>0</v>
      </c>
      <c r="E221" s="244">
        <v>0</v>
      </c>
      <c r="F221" s="240"/>
      <c r="G221" s="198">
        <f t="shared" si="38"/>
        <v>0</v>
      </c>
      <c r="H221" s="199">
        <f t="shared" si="39"/>
        <v>0</v>
      </c>
      <c r="I221" s="153"/>
    </row>
    <row r="222" spans="2:17" s="25" customFormat="1" ht="25.5" customHeight="1">
      <c r="B222" s="242"/>
      <c r="C222" s="243"/>
      <c r="D222" s="244">
        <v>0</v>
      </c>
      <c r="E222" s="244">
        <v>0</v>
      </c>
      <c r="F222" s="240"/>
      <c r="G222" s="198">
        <f t="shared" si="38"/>
        <v>0</v>
      </c>
      <c r="H222" s="199">
        <f t="shared" si="39"/>
        <v>0</v>
      </c>
    </row>
    <row r="223" spans="2:17" s="25" customFormat="1" ht="25.5" customHeight="1">
      <c r="B223" s="242"/>
      <c r="C223" s="243"/>
      <c r="D223" s="244">
        <v>0</v>
      </c>
      <c r="E223" s="244">
        <v>0</v>
      </c>
      <c r="F223" s="240"/>
      <c r="G223" s="198">
        <f t="shared" si="38"/>
        <v>0</v>
      </c>
      <c r="H223" s="199">
        <f t="shared" si="39"/>
        <v>0</v>
      </c>
    </row>
    <row r="224" spans="2:17" s="25" customFormat="1" ht="25.5" customHeight="1">
      <c r="B224" s="242"/>
      <c r="C224" s="243"/>
      <c r="D224" s="244">
        <v>0</v>
      </c>
      <c r="E224" s="244">
        <v>0</v>
      </c>
      <c r="F224" s="240"/>
      <c r="G224" s="198">
        <f t="shared" si="38"/>
        <v>0</v>
      </c>
      <c r="H224" s="199">
        <f t="shared" si="39"/>
        <v>0</v>
      </c>
    </row>
    <row r="225" spans="2:17" s="25" customFormat="1" ht="25.5" customHeight="1">
      <c r="B225" s="242"/>
      <c r="C225" s="243"/>
      <c r="D225" s="244">
        <v>0</v>
      </c>
      <c r="E225" s="244">
        <v>0</v>
      </c>
      <c r="F225" s="240"/>
      <c r="G225" s="198">
        <f t="shared" si="38"/>
        <v>0</v>
      </c>
      <c r="H225" s="199">
        <f t="shared" si="39"/>
        <v>0</v>
      </c>
    </row>
    <row r="226" spans="2:17" s="25" customFormat="1" ht="25.5" customHeight="1">
      <c r="B226" s="242"/>
      <c r="C226" s="243"/>
      <c r="D226" s="244">
        <v>0</v>
      </c>
      <c r="E226" s="244">
        <v>0</v>
      </c>
      <c r="F226" s="240"/>
      <c r="G226" s="198">
        <f t="shared" si="38"/>
        <v>0</v>
      </c>
      <c r="H226" s="199">
        <f t="shared" si="39"/>
        <v>0</v>
      </c>
    </row>
    <row r="227" spans="2:17" s="25" customFormat="1" ht="25.5" customHeight="1">
      <c r="B227" s="242"/>
      <c r="C227" s="243"/>
      <c r="D227" s="244">
        <v>0</v>
      </c>
      <c r="E227" s="244">
        <v>0</v>
      </c>
      <c r="F227" s="240"/>
      <c r="G227" s="198">
        <f t="shared" si="38"/>
        <v>0</v>
      </c>
      <c r="H227" s="199">
        <f t="shared" si="39"/>
        <v>0</v>
      </c>
    </row>
    <row r="228" spans="2:17" ht="25.5" customHeight="1">
      <c r="B228" s="242"/>
      <c r="C228" s="243"/>
      <c r="D228" s="244">
        <v>0</v>
      </c>
      <c r="E228" s="244">
        <v>0</v>
      </c>
      <c r="F228" s="240"/>
      <c r="G228" s="198">
        <f t="shared" si="38"/>
        <v>0</v>
      </c>
      <c r="H228" s="199">
        <f t="shared" si="39"/>
        <v>0</v>
      </c>
      <c r="K228"/>
      <c r="Q228"/>
    </row>
    <row r="229" spans="2:17" ht="25.5" customHeight="1">
      <c r="B229" s="293" t="s">
        <v>1515</v>
      </c>
      <c r="C229" s="294"/>
      <c r="D229" s="294"/>
      <c r="E229" s="294"/>
      <c r="F229" s="234">
        <f>SUM(F167:F228)</f>
        <v>0</v>
      </c>
      <c r="G229" s="154">
        <f>SUM(G167:G228)</f>
        <v>0</v>
      </c>
      <c r="H229" s="155">
        <f>SUM(H167:H228)</f>
        <v>0</v>
      </c>
      <c r="K229"/>
      <c r="Q229"/>
    </row>
    <row r="230" spans="2:17" ht="25.5" customHeight="1" thickBot="1">
      <c r="C230" s="20"/>
      <c r="D230" s="22"/>
      <c r="E230"/>
      <c r="F230"/>
      <c r="G230"/>
      <c r="H230"/>
      <c r="K230"/>
      <c r="Q230"/>
    </row>
    <row r="231" spans="2:17" s="204" customFormat="1" ht="24.95" customHeight="1">
      <c r="B231" s="313" t="s">
        <v>1670</v>
      </c>
      <c r="C231" s="314"/>
      <c r="D231" s="314"/>
      <c r="E231" s="314"/>
      <c r="F231" s="325">
        <f>SUM(EA!$G$31,EA!$G$39,EA!$G$47,EA!$G$54,EA!$G$87,EA!$G$161,EA!$G$229)</f>
        <v>0</v>
      </c>
      <c r="G231" s="326"/>
      <c r="J231" s="317" t="s">
        <v>1668</v>
      </c>
      <c r="K231" s="318"/>
      <c r="L231" s="318"/>
      <c r="M231" s="321">
        <f>SUM(EA!$O$31,EA!$O$39,EA!$O$47,EA!$O$54,EA!$O$87,EA!$O$161)</f>
        <v>0</v>
      </c>
      <c r="N231" s="322"/>
    </row>
    <row r="232" spans="2:17" s="204" customFormat="1" ht="24.95" customHeight="1" thickBot="1">
      <c r="B232" s="315" t="s">
        <v>1671</v>
      </c>
      <c r="C232" s="316"/>
      <c r="D232" s="316"/>
      <c r="E232" s="316"/>
      <c r="F232" s="327">
        <f>SUM(EA!$H$31,EA!$H$39,EA!$H$47,EA!$H$54,EA!$H$87,EA!$H$161,EA!$H$229)</f>
        <v>0</v>
      </c>
      <c r="G232" s="328"/>
      <c r="J232" s="319" t="s">
        <v>1669</v>
      </c>
      <c r="K232" s="320"/>
      <c r="L232" s="320"/>
      <c r="M232" s="323">
        <f>SUM(EA!$P$31,EA!$P$39,EA!$P$47,EA!$P$54,EA!$P$87,EA!$P$161)</f>
        <v>0</v>
      </c>
      <c r="N232" s="324"/>
    </row>
    <row r="233" spans="2:17" s="204" customFormat="1" ht="24.95" customHeight="1">
      <c r="C233" s="205"/>
      <c r="D233" s="206"/>
      <c r="J233" s="205"/>
    </row>
    <row r="234" spans="2:17" s="204" customFormat="1" ht="24.95" customHeight="1">
      <c r="C234" s="205"/>
      <c r="D234" s="206"/>
      <c r="J234" s="205"/>
    </row>
    <row r="235" spans="2:17" s="204" customFormat="1" ht="24.95" customHeight="1" thickBot="1">
      <c r="B235" s="207" t="s">
        <v>1672</v>
      </c>
      <c r="C235" s="208"/>
      <c r="D235" s="203"/>
      <c r="E235" s="208"/>
      <c r="J235" s="205"/>
    </row>
    <row r="236" spans="2:17" s="204" customFormat="1" ht="24.95" customHeight="1">
      <c r="B236" s="337" t="s">
        <v>1673</v>
      </c>
      <c r="C236" s="338"/>
      <c r="D236" s="338"/>
      <c r="E236" s="329">
        <f>SUM(F231,M231)</f>
        <v>0</v>
      </c>
      <c r="F236" s="330"/>
      <c r="G236" s="331"/>
      <c r="J236" s="205"/>
    </row>
    <row r="237" spans="2:17" s="204" customFormat="1" ht="24.95" customHeight="1">
      <c r="B237" s="339" t="s">
        <v>166</v>
      </c>
      <c r="C237" s="340"/>
      <c r="D237" s="340"/>
      <c r="E237" s="332">
        <f>E238-E236</f>
        <v>0</v>
      </c>
      <c r="F237" s="333"/>
      <c r="G237" s="334"/>
      <c r="J237" s="205"/>
    </row>
    <row r="238" spans="2:17" s="204" customFormat="1" ht="24.95" customHeight="1" thickBot="1">
      <c r="B238" s="341" t="s">
        <v>1674</v>
      </c>
      <c r="C238" s="342"/>
      <c r="D238" s="342"/>
      <c r="E238" s="335">
        <f>SUM(F232,M232)</f>
        <v>0</v>
      </c>
      <c r="F238" s="335"/>
      <c r="G238" s="336"/>
      <c r="J238" s="205"/>
    </row>
    <row r="239" spans="2:17" ht="25.5" customHeight="1">
      <c r="C239" s="20"/>
      <c r="D239" s="22"/>
      <c r="F239"/>
      <c r="G239"/>
      <c r="H239"/>
      <c r="K239"/>
      <c r="Q239"/>
    </row>
    <row r="240" spans="2:17" ht="25.5" customHeight="1"/>
    <row r="241" ht="25.5" customHeight="1"/>
    <row r="242" ht="25.5" customHeight="1"/>
  </sheetData>
  <sheetProtection algorithmName="SHA-512" hashValue="Zks5kCfCHwVQhbnKDL3KFVeyKYUqrN29KZDe/MgFnPbcWd3J9p8x7tf7//YFr/EQSu5nr+j5ZP8SnHrKyIxA2Q==" saltValue="btrQyXcufFKLuCcdG7jK0A==" spinCount="100000" sheet="1" objects="1" scenarios="1"/>
  <mergeCells count="53">
    <mergeCell ref="L2:M2"/>
    <mergeCell ref="C2:I2"/>
    <mergeCell ref="D3:I3"/>
    <mergeCell ref="D4:I4"/>
    <mergeCell ref="L3:M3"/>
    <mergeCell ref="E236:G236"/>
    <mergeCell ref="E237:G237"/>
    <mergeCell ref="E238:G238"/>
    <mergeCell ref="B236:D236"/>
    <mergeCell ref="B237:D237"/>
    <mergeCell ref="B238:D238"/>
    <mergeCell ref="B229:E229"/>
    <mergeCell ref="B231:E231"/>
    <mergeCell ref="B232:E232"/>
    <mergeCell ref="J56:P56"/>
    <mergeCell ref="J87:M87"/>
    <mergeCell ref="B90:H90"/>
    <mergeCell ref="B161:E161"/>
    <mergeCell ref="J90:P90"/>
    <mergeCell ref="J161:M161"/>
    <mergeCell ref="J231:L231"/>
    <mergeCell ref="J232:L232"/>
    <mergeCell ref="M231:N231"/>
    <mergeCell ref="M232:N232"/>
    <mergeCell ref="F231:G231"/>
    <mergeCell ref="F232:G232"/>
    <mergeCell ref="J41:P41"/>
    <mergeCell ref="J47:M47"/>
    <mergeCell ref="B49:H49"/>
    <mergeCell ref="B54:E54"/>
    <mergeCell ref="J49:P49"/>
    <mergeCell ref="J54:M54"/>
    <mergeCell ref="B39:E39"/>
    <mergeCell ref="B41:H41"/>
    <mergeCell ref="B47:E47"/>
    <mergeCell ref="B56:H56"/>
    <mergeCell ref="B87:E87"/>
    <mergeCell ref="J39:M39"/>
    <mergeCell ref="B3:B5"/>
    <mergeCell ref="B9:B10"/>
    <mergeCell ref="B11:B12"/>
    <mergeCell ref="D5:E5"/>
    <mergeCell ref="D9:G9"/>
    <mergeCell ref="D11:G11"/>
    <mergeCell ref="D12:E12"/>
    <mergeCell ref="D10:E10"/>
    <mergeCell ref="D14:F14"/>
    <mergeCell ref="B23:H23"/>
    <mergeCell ref="J23:P23"/>
    <mergeCell ref="J31:M31"/>
    <mergeCell ref="B31:E31"/>
    <mergeCell ref="B33:H33"/>
    <mergeCell ref="J33:P33"/>
  </mergeCells>
  <hyperlinks>
    <hyperlink ref="K2" location="Skupaj!A1" display="Pregled SKUPAJ" xr:uid="{533F69BF-4ACE-46CF-A3F7-7947F23AEE91}"/>
    <hyperlink ref="L2" location="START!A1" display="NAZAJ na START" xr:uid="{EAAC21C4-53E8-47B2-A817-051EEEA09A92}"/>
    <hyperlink ref="L3" location="EA!A1" display="EA!A1" xr:uid="{90017A99-0FE5-4A38-A200-56E93EEFE226}"/>
    <hyperlink ref="L3:M3" location="Legenda!A1" display="Tipi licenc in oznake" xr:uid="{760596AC-B2F0-4A6E-836B-1EB4F39DF35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50FE-0B32-4194-B8B6-DFC0D8A83A30}">
  <dimension ref="A1:N761"/>
  <sheetViews>
    <sheetView topLeftCell="A40" workbookViewId="0">
      <selection activeCell="B62" sqref="B62"/>
    </sheetView>
  </sheetViews>
  <sheetFormatPr defaultRowHeight="15"/>
  <cols>
    <col min="1" max="1" width="16.7109375" customWidth="1"/>
    <col min="2" max="2" width="43" style="40" customWidth="1"/>
    <col min="3" max="3" width="18.28515625" style="40" customWidth="1"/>
    <col min="4" max="4" width="18.140625" style="41" customWidth="1"/>
    <col min="5" max="5" width="15.42578125" style="42" bestFit="1" customWidth="1"/>
    <col min="6" max="6" width="18.28515625" style="40" customWidth="1"/>
    <col min="7" max="7" width="13.7109375" style="40" customWidth="1"/>
    <col min="8" max="8" width="16" style="20" customWidth="1"/>
    <col min="9" max="9" width="19" style="20" customWidth="1"/>
    <col min="10" max="10" width="23.5703125" style="20" customWidth="1"/>
    <col min="11" max="11" width="23.85546875" style="20" customWidth="1"/>
    <col min="12" max="12" width="23.28515625" style="20" customWidth="1"/>
    <col min="13" max="13" width="18" customWidth="1"/>
    <col min="14" max="14" width="16.7109375" customWidth="1"/>
  </cols>
  <sheetData>
    <row r="1" spans="1:12" ht="21">
      <c r="A1" s="35" t="s">
        <v>167</v>
      </c>
      <c r="B1"/>
      <c r="C1"/>
      <c r="D1"/>
      <c r="E1"/>
      <c r="F1" s="36"/>
      <c r="G1" s="36"/>
      <c r="H1"/>
      <c r="I1"/>
      <c r="J1"/>
      <c r="K1"/>
      <c r="L1"/>
    </row>
    <row r="2" spans="1:12" ht="21">
      <c r="A2" s="35"/>
      <c r="B2"/>
      <c r="C2"/>
      <c r="D2"/>
      <c r="E2"/>
      <c r="F2" s="36"/>
      <c r="G2" s="36"/>
      <c r="H2"/>
      <c r="I2"/>
      <c r="J2"/>
      <c r="K2"/>
      <c r="L2"/>
    </row>
    <row r="3" spans="1:12" ht="15.75">
      <c r="A3" s="37" t="s">
        <v>1696</v>
      </c>
      <c r="B3"/>
      <c r="C3"/>
      <c r="D3"/>
      <c r="E3"/>
      <c r="F3" s="11" t="s">
        <v>10</v>
      </c>
      <c r="G3" s="11"/>
      <c r="H3" s="11" t="s">
        <v>18</v>
      </c>
      <c r="I3"/>
      <c r="J3"/>
      <c r="K3" s="11" t="s">
        <v>10</v>
      </c>
      <c r="L3" s="11" t="s">
        <v>18</v>
      </c>
    </row>
    <row r="4" spans="1:12">
      <c r="B4"/>
      <c r="C4"/>
      <c r="D4"/>
      <c r="E4"/>
      <c r="F4" s="224" t="s">
        <v>1693</v>
      </c>
      <c r="G4"/>
      <c r="H4"/>
      <c r="I4"/>
      <c r="J4"/>
      <c r="K4"/>
      <c r="L4"/>
    </row>
    <row r="5" spans="1:12">
      <c r="A5" t="s">
        <v>168</v>
      </c>
      <c r="B5"/>
      <c r="C5"/>
      <c r="D5"/>
      <c r="E5"/>
      <c r="F5" s="36"/>
      <c r="G5" s="36"/>
      <c r="H5"/>
      <c r="I5"/>
      <c r="J5"/>
      <c r="K5"/>
      <c r="L5"/>
    </row>
    <row r="6" spans="1:12" ht="47.25" customHeight="1">
      <c r="A6" s="349" t="s">
        <v>169</v>
      </c>
      <c r="B6" s="349"/>
      <c r="C6" s="349"/>
      <c r="D6"/>
      <c r="E6"/>
      <c r="F6" s="36"/>
      <c r="G6" s="36"/>
      <c r="H6"/>
      <c r="I6"/>
      <c r="J6"/>
      <c r="K6"/>
      <c r="L6"/>
    </row>
    <row r="7" spans="1:12">
      <c r="B7"/>
      <c r="C7"/>
      <c r="D7"/>
      <c r="E7"/>
      <c r="F7" s="36"/>
      <c r="G7" s="36"/>
      <c r="H7"/>
      <c r="I7"/>
      <c r="J7"/>
      <c r="K7"/>
      <c r="L7"/>
    </row>
    <row r="8" spans="1:12">
      <c r="A8" s="38" t="s">
        <v>170</v>
      </c>
      <c r="B8"/>
      <c r="C8"/>
      <c r="D8"/>
      <c r="E8"/>
      <c r="F8" s="36"/>
      <c r="G8" s="36"/>
      <c r="H8"/>
      <c r="I8"/>
      <c r="J8"/>
      <c r="K8"/>
      <c r="L8"/>
    </row>
    <row r="9" spans="1:12">
      <c r="A9" s="23" t="s">
        <v>171</v>
      </c>
      <c r="B9"/>
      <c r="C9"/>
      <c r="D9"/>
      <c r="E9"/>
      <c r="F9" s="36"/>
      <c r="G9" s="36"/>
      <c r="H9"/>
      <c r="I9"/>
      <c r="J9"/>
      <c r="K9"/>
      <c r="L9"/>
    </row>
    <row r="10" spans="1:12">
      <c r="A10" s="223" t="s">
        <v>2050</v>
      </c>
      <c r="B10"/>
      <c r="C10"/>
      <c r="D10"/>
      <c r="E10"/>
      <c r="F10" s="36"/>
      <c r="G10" s="36"/>
      <c r="H10"/>
      <c r="I10"/>
      <c r="J10"/>
      <c r="K10"/>
      <c r="L10"/>
    </row>
    <row r="11" spans="1:12">
      <c r="A11" s="223" t="s">
        <v>2051</v>
      </c>
      <c r="B11"/>
      <c r="C11"/>
      <c r="D11"/>
      <c r="E11"/>
      <c r="F11" s="36"/>
      <c r="G11" s="36"/>
      <c r="H11"/>
      <c r="I11"/>
      <c r="J11"/>
      <c r="K11"/>
      <c r="L11"/>
    </row>
    <row r="12" spans="1:12">
      <c r="A12" s="223" t="s">
        <v>2052</v>
      </c>
      <c r="B12"/>
      <c r="C12"/>
      <c r="D12"/>
      <c r="E12"/>
      <c r="F12" s="36"/>
      <c r="G12" s="36"/>
      <c r="H12"/>
      <c r="I12"/>
      <c r="J12"/>
      <c r="K12"/>
      <c r="L12"/>
    </row>
    <row r="13" spans="1:12">
      <c r="A13" s="223" t="s">
        <v>2053</v>
      </c>
      <c r="B13"/>
      <c r="C13"/>
      <c r="D13"/>
      <c r="E13"/>
      <c r="F13" s="36"/>
      <c r="G13" s="36"/>
      <c r="H13"/>
      <c r="I13"/>
      <c r="J13"/>
      <c r="K13"/>
      <c r="L13"/>
    </row>
    <row r="14" spans="1:12">
      <c r="A14" s="223" t="s">
        <v>2054</v>
      </c>
      <c r="B14"/>
      <c r="C14"/>
      <c r="D14"/>
      <c r="E14"/>
      <c r="F14" s="36"/>
      <c r="G14" s="36"/>
      <c r="H14"/>
      <c r="I14"/>
      <c r="J14"/>
      <c r="K14"/>
      <c r="L14"/>
    </row>
    <row r="15" spans="1:12">
      <c r="A15" s="223" t="s">
        <v>2055</v>
      </c>
      <c r="B15"/>
      <c r="C15"/>
      <c r="D15"/>
      <c r="E15"/>
      <c r="F15" s="36"/>
      <c r="G15" s="36"/>
      <c r="H15"/>
      <c r="I15"/>
      <c r="J15"/>
      <c r="K15"/>
      <c r="L15"/>
    </row>
    <row r="16" spans="1:12">
      <c r="A16" s="223" t="s">
        <v>2056</v>
      </c>
      <c r="B16"/>
      <c r="C16"/>
      <c r="D16"/>
      <c r="E16"/>
      <c r="F16" s="36"/>
      <c r="G16" s="36"/>
      <c r="H16"/>
      <c r="I16"/>
      <c r="J16"/>
      <c r="K16"/>
      <c r="L16"/>
    </row>
    <row r="17" spans="1:12">
      <c r="A17" s="223" t="s">
        <v>2057</v>
      </c>
      <c r="B17"/>
      <c r="C17"/>
      <c r="D17"/>
      <c r="E17"/>
      <c r="F17" s="36"/>
      <c r="G17" s="36"/>
      <c r="H17"/>
      <c r="I17"/>
      <c r="J17"/>
      <c r="K17"/>
      <c r="L17"/>
    </row>
    <row r="18" spans="1:12">
      <c r="A18" s="223" t="s">
        <v>2058</v>
      </c>
      <c r="B18"/>
      <c r="C18"/>
      <c r="D18"/>
      <c r="E18"/>
      <c r="F18" s="36"/>
      <c r="G18" s="36"/>
      <c r="H18"/>
      <c r="I18"/>
      <c r="J18"/>
      <c r="K18"/>
      <c r="L18"/>
    </row>
    <row r="19" spans="1:12">
      <c r="A19" s="223" t="s">
        <v>2059</v>
      </c>
      <c r="B19"/>
      <c r="C19"/>
      <c r="D19"/>
      <c r="E19"/>
      <c r="F19" s="36"/>
      <c r="G19" s="36"/>
      <c r="H19"/>
      <c r="I19"/>
      <c r="J19"/>
      <c r="K19"/>
      <c r="L19"/>
    </row>
    <row r="20" spans="1:12">
      <c r="A20" s="223" t="s">
        <v>2060</v>
      </c>
      <c r="B20"/>
      <c r="C20"/>
      <c r="D20"/>
      <c r="E20"/>
      <c r="F20" s="36"/>
      <c r="G20" s="36"/>
      <c r="H20"/>
      <c r="I20"/>
      <c r="J20"/>
      <c r="K20"/>
      <c r="L20"/>
    </row>
    <row r="21" spans="1:12">
      <c r="A21" s="223" t="s">
        <v>2061</v>
      </c>
      <c r="B21"/>
      <c r="C21"/>
      <c r="D21"/>
      <c r="E21"/>
      <c r="F21" s="36"/>
      <c r="G21" s="36"/>
      <c r="H21"/>
      <c r="I21"/>
      <c r="J21"/>
      <c r="K21"/>
      <c r="L21"/>
    </row>
    <row r="22" spans="1:12">
      <c r="A22" s="223" t="s">
        <v>2062</v>
      </c>
      <c r="B22"/>
      <c r="C22"/>
      <c r="D22"/>
      <c r="E22"/>
      <c r="F22" s="36"/>
      <c r="G22" s="36"/>
      <c r="H22"/>
      <c r="I22"/>
      <c r="J22"/>
      <c r="K22"/>
      <c r="L22"/>
    </row>
    <row r="23" spans="1:12" ht="15" customHeight="1">
      <c r="A23" s="223" t="s">
        <v>2063</v>
      </c>
      <c r="B23"/>
      <c r="C23"/>
      <c r="D23"/>
      <c r="E23"/>
      <c r="F23" s="36"/>
      <c r="G23" s="36"/>
      <c r="H23"/>
      <c r="I23"/>
      <c r="J23"/>
      <c r="K23"/>
      <c r="L23"/>
    </row>
    <row r="24" spans="1:12">
      <c r="A24" s="223" t="s">
        <v>2064</v>
      </c>
      <c r="B24"/>
      <c r="C24"/>
      <c r="D24"/>
      <c r="E24"/>
      <c r="F24" s="36"/>
      <c r="G24" s="36"/>
      <c r="H24"/>
      <c r="I24"/>
      <c r="J24"/>
      <c r="K24"/>
      <c r="L24"/>
    </row>
    <row r="25" spans="1:12" ht="15" customHeight="1">
      <c r="A25" s="223" t="s">
        <v>2065</v>
      </c>
      <c r="B25"/>
      <c r="C25"/>
      <c r="D25"/>
      <c r="E25"/>
      <c r="F25" s="36"/>
      <c r="G25" s="36"/>
      <c r="H25"/>
      <c r="I25"/>
      <c r="J25"/>
      <c r="K25"/>
      <c r="L25"/>
    </row>
    <row r="26" spans="1:12">
      <c r="A26" s="223" t="s">
        <v>2066</v>
      </c>
      <c r="B26"/>
      <c r="C26"/>
      <c r="D26"/>
      <c r="E26"/>
      <c r="F26" s="36"/>
      <c r="G26" s="36"/>
      <c r="H26"/>
      <c r="I26"/>
      <c r="J26"/>
      <c r="K26"/>
      <c r="L26"/>
    </row>
    <row r="27" spans="1:12">
      <c r="A27" s="223" t="s">
        <v>2067</v>
      </c>
      <c r="B27"/>
      <c r="C27"/>
      <c r="D27"/>
      <c r="E27"/>
      <c r="F27" s="36"/>
      <c r="G27" s="36"/>
      <c r="H27"/>
      <c r="I27"/>
      <c r="J27"/>
      <c r="K27"/>
      <c r="L27"/>
    </row>
    <row r="28" spans="1:12">
      <c r="A28" s="223" t="s">
        <v>2068</v>
      </c>
      <c r="B28"/>
      <c r="C28"/>
      <c r="D28"/>
      <c r="E28"/>
      <c r="F28" s="36"/>
      <c r="G28" s="36"/>
      <c r="H28"/>
      <c r="I28"/>
      <c r="J28"/>
      <c r="K28"/>
      <c r="L28"/>
    </row>
    <row r="29" spans="1:12">
      <c r="A29" s="223" t="s">
        <v>2069</v>
      </c>
      <c r="B29"/>
      <c r="C29"/>
      <c r="D29"/>
      <c r="E29"/>
      <c r="F29" s="36"/>
      <c r="G29" s="36"/>
      <c r="H29"/>
      <c r="I29"/>
      <c r="J29"/>
      <c r="K29"/>
      <c r="L29"/>
    </row>
    <row r="30" spans="1:12">
      <c r="A30" s="223" t="s">
        <v>2070</v>
      </c>
      <c r="B30"/>
      <c r="C30"/>
      <c r="D30"/>
      <c r="E30"/>
      <c r="F30" s="36"/>
      <c r="G30" s="36"/>
      <c r="H30"/>
      <c r="I30"/>
      <c r="J30"/>
      <c r="K30"/>
      <c r="L30"/>
    </row>
    <row r="31" spans="1:12">
      <c r="A31" s="223" t="s">
        <v>2071</v>
      </c>
      <c r="B31"/>
      <c r="C31"/>
      <c r="D31"/>
      <c r="E31"/>
      <c r="F31" s="36"/>
      <c r="G31" s="36"/>
      <c r="H31"/>
      <c r="I31"/>
      <c r="J31"/>
      <c r="K31"/>
      <c r="L31"/>
    </row>
    <row r="32" spans="1:12">
      <c r="A32" s="223" t="s">
        <v>2072</v>
      </c>
      <c r="B32"/>
      <c r="C32"/>
      <c r="D32"/>
      <c r="E32"/>
      <c r="F32" s="36"/>
      <c r="G32" s="36"/>
      <c r="H32"/>
      <c r="I32"/>
      <c r="J32"/>
      <c r="K32"/>
      <c r="L32"/>
    </row>
    <row r="33" spans="1:12">
      <c r="A33" s="223" t="s">
        <v>2073</v>
      </c>
      <c r="B33"/>
      <c r="C33"/>
      <c r="D33"/>
      <c r="E33"/>
      <c r="F33" s="36"/>
      <c r="G33" s="36"/>
      <c r="H33"/>
      <c r="I33"/>
      <c r="J33"/>
      <c r="K33"/>
      <c r="L33"/>
    </row>
    <row r="34" spans="1:12">
      <c r="A34" s="223" t="s">
        <v>2074</v>
      </c>
      <c r="B34"/>
      <c r="C34"/>
      <c r="D34"/>
      <c r="E34"/>
      <c r="F34" s="36"/>
      <c r="G34" s="36"/>
      <c r="H34"/>
      <c r="I34"/>
      <c r="J34"/>
      <c r="K34"/>
      <c r="L34"/>
    </row>
    <row r="35" spans="1:12">
      <c r="A35" s="223" t="s">
        <v>2075</v>
      </c>
      <c r="B35"/>
      <c r="C35"/>
      <c r="D35"/>
      <c r="E35"/>
      <c r="F35" s="36"/>
      <c r="G35" s="36"/>
      <c r="H35"/>
      <c r="I35"/>
      <c r="J35"/>
      <c r="K35"/>
      <c r="L35"/>
    </row>
    <row r="36" spans="1:12">
      <c r="A36" s="223" t="s">
        <v>2076</v>
      </c>
      <c r="B36"/>
      <c r="C36"/>
      <c r="D36"/>
      <c r="E36"/>
      <c r="F36" s="36"/>
      <c r="G36" s="36"/>
      <c r="H36"/>
      <c r="I36"/>
      <c r="J36"/>
      <c r="K36"/>
      <c r="L36"/>
    </row>
    <row r="37" spans="1:12">
      <c r="A37" s="223" t="s">
        <v>2077</v>
      </c>
      <c r="B37"/>
      <c r="C37"/>
      <c r="D37"/>
      <c r="E37"/>
      <c r="F37" s="36"/>
      <c r="G37" s="36"/>
      <c r="H37"/>
      <c r="I37"/>
      <c r="J37"/>
      <c r="K37"/>
      <c r="L37"/>
    </row>
    <row r="38" spans="1:12">
      <c r="A38" s="223" t="s">
        <v>2078</v>
      </c>
      <c r="B38"/>
      <c r="C38"/>
      <c r="D38"/>
      <c r="E38"/>
      <c r="F38" s="36"/>
      <c r="G38" s="36"/>
      <c r="H38"/>
      <c r="I38"/>
      <c r="J38"/>
      <c r="K38"/>
      <c r="L38"/>
    </row>
    <row r="39" spans="1:12">
      <c r="A39" s="223" t="s">
        <v>2079</v>
      </c>
      <c r="B39"/>
      <c r="C39"/>
      <c r="D39"/>
      <c r="E39"/>
      <c r="F39" s="36"/>
      <c r="G39" s="36"/>
      <c r="H39"/>
      <c r="I39"/>
      <c r="J39"/>
      <c r="K39"/>
      <c r="L39"/>
    </row>
    <row r="40" spans="1:12">
      <c r="B40"/>
      <c r="C40"/>
      <c r="D40"/>
      <c r="E40"/>
      <c r="F40" s="36"/>
      <c r="G40" s="36"/>
      <c r="H40"/>
      <c r="I40"/>
      <c r="J40"/>
      <c r="K40"/>
      <c r="L40"/>
    </row>
    <row r="41" spans="1:12">
      <c r="A41" s="23" t="s">
        <v>2080</v>
      </c>
      <c r="B41"/>
      <c r="C41"/>
      <c r="D41"/>
      <c r="E41"/>
      <c r="F41" s="36"/>
      <c r="G41" s="36"/>
      <c r="H41"/>
      <c r="I41"/>
      <c r="J41"/>
      <c r="K41"/>
      <c r="L41"/>
    </row>
    <row r="42" spans="1:12">
      <c r="A42" s="223" t="s">
        <v>2081</v>
      </c>
      <c r="B42"/>
      <c r="C42"/>
      <c r="D42"/>
      <c r="E42"/>
      <c r="F42" s="36"/>
      <c r="G42" s="36"/>
      <c r="H42"/>
      <c r="I42"/>
      <c r="J42"/>
      <c r="K42"/>
      <c r="L42"/>
    </row>
    <row r="43" spans="1:12">
      <c r="A43" s="223" t="s">
        <v>2082</v>
      </c>
      <c r="B43"/>
      <c r="C43"/>
      <c r="D43"/>
      <c r="E43"/>
      <c r="F43" s="36"/>
      <c r="G43" s="36"/>
      <c r="H43"/>
      <c r="I43"/>
      <c r="J43"/>
      <c r="K43"/>
      <c r="L43"/>
    </row>
    <row r="44" spans="1:12">
      <c r="A44" s="223" t="s">
        <v>2083</v>
      </c>
      <c r="B44"/>
      <c r="C44"/>
      <c r="D44"/>
      <c r="E44"/>
      <c r="F44" s="36"/>
      <c r="G44" s="36"/>
      <c r="H44"/>
      <c r="I44"/>
      <c r="J44"/>
      <c r="K44"/>
      <c r="L44"/>
    </row>
    <row r="45" spans="1:12">
      <c r="B45"/>
      <c r="C45"/>
      <c r="D45"/>
      <c r="E45"/>
      <c r="F45" s="36"/>
      <c r="G45" s="36"/>
      <c r="H45"/>
      <c r="I45"/>
      <c r="J45"/>
      <c r="K45"/>
      <c r="L45"/>
    </row>
    <row r="46" spans="1:12">
      <c r="A46" s="23" t="s">
        <v>2084</v>
      </c>
      <c r="B46"/>
      <c r="C46"/>
      <c r="D46"/>
      <c r="E46"/>
      <c r="F46" s="36"/>
      <c r="G46" s="36"/>
      <c r="H46"/>
      <c r="I46"/>
      <c r="J46"/>
      <c r="K46"/>
      <c r="L46"/>
    </row>
    <row r="47" spans="1:12">
      <c r="A47" s="223" t="s">
        <v>2085</v>
      </c>
      <c r="B47"/>
      <c r="C47"/>
      <c r="D47"/>
      <c r="E47"/>
      <c r="F47" s="36"/>
      <c r="G47" s="36"/>
      <c r="H47"/>
      <c r="I47"/>
      <c r="J47"/>
      <c r="K47"/>
      <c r="L47"/>
    </row>
    <row r="48" spans="1:12">
      <c r="A48" s="223" t="s">
        <v>2086</v>
      </c>
    </row>
    <row r="49" spans="1:14">
      <c r="A49" s="223" t="s">
        <v>2087</v>
      </c>
    </row>
    <row r="51" spans="1:14" ht="18.75">
      <c r="A51" s="39" t="s">
        <v>172</v>
      </c>
    </row>
    <row r="52" spans="1:14" ht="46.15" customHeight="1">
      <c r="A52" s="185" t="s">
        <v>32</v>
      </c>
      <c r="B52" s="186" t="s">
        <v>33</v>
      </c>
      <c r="C52" s="186" t="s">
        <v>1697</v>
      </c>
      <c r="D52" s="186" t="s">
        <v>2048</v>
      </c>
      <c r="E52" s="186" t="s">
        <v>1698</v>
      </c>
      <c r="F52" s="186" t="s">
        <v>1699</v>
      </c>
      <c r="G52" s="186" t="s">
        <v>1700</v>
      </c>
      <c r="H52" s="186" t="s">
        <v>1701</v>
      </c>
      <c r="I52" s="186" t="s">
        <v>34</v>
      </c>
      <c r="J52" s="186" t="s">
        <v>173</v>
      </c>
      <c r="K52" s="186" t="s">
        <v>174</v>
      </c>
      <c r="L52" s="186" t="s">
        <v>35</v>
      </c>
      <c r="M52" s="186" t="s">
        <v>36</v>
      </c>
      <c r="N52" s="186" t="s">
        <v>37</v>
      </c>
    </row>
    <row r="53" spans="1:14">
      <c r="A53" s="43" t="s">
        <v>858</v>
      </c>
      <c r="B53" s="43" t="s">
        <v>859</v>
      </c>
      <c r="C53" s="43" t="s">
        <v>860</v>
      </c>
      <c r="D53" s="43" t="s">
        <v>2047</v>
      </c>
      <c r="E53" s="44" t="s">
        <v>178</v>
      </c>
      <c r="F53" s="44" t="s">
        <v>861</v>
      </c>
      <c r="G53" s="43" t="s">
        <v>180</v>
      </c>
      <c r="H53" s="43" t="s">
        <v>181</v>
      </c>
      <c r="I53" s="227">
        <v>160</v>
      </c>
      <c r="J53" s="220">
        <f>IF(TRIM(Tabela12[[#This Row],[Obračunska enota]])="1 Month(s)",Tabela12[[#This Row],[MAXIMUM RESALE PRICE (MRP) cena brez DDV]]*12,IF(TRIM(Tabela12[[#This Row],[Obračunska enota]])="3 Year(s)",Tabela12[[#This Row],[MAXIMUM RESALE PRICE (MRP) cena brez DDV]]/3,Tabela12[[#This Row],[MAXIMUM RESALE PRICE (MRP) cena brez DDV]]))</f>
        <v>160</v>
      </c>
      <c r="K53" s="228">
        <f>MPSA!$J53*1.22</f>
        <v>195.2</v>
      </c>
      <c r="L53" s="45"/>
      <c r="M53" s="46">
        <f>L53*J53</f>
        <v>0</v>
      </c>
      <c r="N53" s="47">
        <f>MPSA!$M53*1.22</f>
        <v>0</v>
      </c>
    </row>
    <row r="54" spans="1:14" ht="14.25" customHeight="1">
      <c r="A54" s="43" t="s">
        <v>957</v>
      </c>
      <c r="B54" s="43" t="s">
        <v>958</v>
      </c>
      <c r="C54" s="43" t="s">
        <v>860</v>
      </c>
      <c r="D54" s="43" t="s">
        <v>2047</v>
      </c>
      <c r="E54" s="44" t="s">
        <v>178</v>
      </c>
      <c r="F54" s="44" t="s">
        <v>959</v>
      </c>
      <c r="G54" s="43" t="s">
        <v>246</v>
      </c>
      <c r="H54" s="43" t="s">
        <v>247</v>
      </c>
      <c r="I54" s="227">
        <v>299</v>
      </c>
      <c r="J54"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54" s="228">
        <f>MPSA!$J54*1.22</f>
        <v>121.59333333333333</v>
      </c>
      <c r="L54" s="45"/>
      <c r="M54" s="46">
        <f t="shared" ref="M54:M116" si="0">L54*J54</f>
        <v>0</v>
      </c>
      <c r="N54" s="46">
        <f>MPSA!$M54*1.22</f>
        <v>0</v>
      </c>
    </row>
    <row r="55" spans="1:14" ht="14.25" customHeight="1">
      <c r="A55" s="43" t="s">
        <v>1088</v>
      </c>
      <c r="B55" s="43" t="s">
        <v>1089</v>
      </c>
      <c r="C55" s="43" t="s">
        <v>860</v>
      </c>
      <c r="D55" s="43" t="s">
        <v>2047</v>
      </c>
      <c r="E55" s="44" t="s">
        <v>178</v>
      </c>
      <c r="F55" s="44" t="s">
        <v>1090</v>
      </c>
      <c r="G55" s="43" t="s">
        <v>329</v>
      </c>
      <c r="H55" s="43" t="s">
        <v>181</v>
      </c>
      <c r="I55" s="227">
        <v>3.86</v>
      </c>
      <c r="J55"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55" s="228">
        <f>MPSA!$J55*1.22</f>
        <v>56.510399999999997</v>
      </c>
      <c r="L55" s="45"/>
      <c r="M55" s="46">
        <f t="shared" si="0"/>
        <v>0</v>
      </c>
      <c r="N55" s="46">
        <f>MPSA!$M55*1.22</f>
        <v>0</v>
      </c>
    </row>
    <row r="56" spans="1:14" ht="14.25" customHeight="1">
      <c r="A56" s="43" t="s">
        <v>175</v>
      </c>
      <c r="B56" s="43" t="s">
        <v>176</v>
      </c>
      <c r="C56" s="43" t="s">
        <v>177</v>
      </c>
      <c r="D56" s="43" t="s">
        <v>2047</v>
      </c>
      <c r="E56" s="44" t="s">
        <v>178</v>
      </c>
      <c r="F56" s="44" t="s">
        <v>179</v>
      </c>
      <c r="G56" s="43" t="s">
        <v>180</v>
      </c>
      <c r="H56" s="43" t="s">
        <v>181</v>
      </c>
      <c r="I56" s="227">
        <v>194</v>
      </c>
      <c r="J56" s="220">
        <f>IF(TRIM(Tabela12[[#This Row],[Obračunska enota]])="1 Month(s)",Tabela12[[#This Row],[MAXIMUM RESALE PRICE (MRP) cena brez DDV]]*12,IF(TRIM(Tabela12[[#This Row],[Obračunska enota]])="3 Year(s)",Tabela12[[#This Row],[MAXIMUM RESALE PRICE (MRP) cena brez DDV]]/3,Tabela12[[#This Row],[MAXIMUM RESALE PRICE (MRP) cena brez DDV]]))</f>
        <v>194</v>
      </c>
      <c r="K56" s="228">
        <f>MPSA!$J56*1.22</f>
        <v>236.68</v>
      </c>
      <c r="L56" s="45"/>
      <c r="M56" s="46">
        <f t="shared" si="0"/>
        <v>0</v>
      </c>
      <c r="N56" s="46">
        <f>MPSA!$M56*1.22</f>
        <v>0</v>
      </c>
    </row>
    <row r="57" spans="1:14" ht="14.25" customHeight="1">
      <c r="A57" s="43" t="s">
        <v>182</v>
      </c>
      <c r="B57" s="43" t="s">
        <v>183</v>
      </c>
      <c r="C57" s="43" t="s">
        <v>177</v>
      </c>
      <c r="D57" s="43" t="s">
        <v>2047</v>
      </c>
      <c r="E57" s="44" t="s">
        <v>184</v>
      </c>
      <c r="F57" s="44" t="s">
        <v>179</v>
      </c>
      <c r="G57" s="43" t="s">
        <v>180</v>
      </c>
      <c r="H57" s="43" t="s">
        <v>181</v>
      </c>
      <c r="I57" s="227">
        <v>194</v>
      </c>
      <c r="J57" s="220">
        <f>IF(TRIM(Tabela12[[#This Row],[Obračunska enota]])="1 Month(s)",Tabela12[[#This Row],[MAXIMUM RESALE PRICE (MRP) cena brez DDV]]*12,IF(TRIM(Tabela12[[#This Row],[Obračunska enota]])="3 Year(s)",Tabela12[[#This Row],[MAXIMUM RESALE PRICE (MRP) cena brez DDV]]/3,Tabela12[[#This Row],[MAXIMUM RESALE PRICE (MRP) cena brez DDV]]))</f>
        <v>194</v>
      </c>
      <c r="K57" s="228">
        <f>MPSA!$J57*1.22</f>
        <v>236.68</v>
      </c>
      <c r="L57" s="45"/>
      <c r="M57" s="46">
        <f t="shared" si="0"/>
        <v>0</v>
      </c>
      <c r="N57" s="46">
        <f>MPSA!$M57*1.22</f>
        <v>0</v>
      </c>
    </row>
    <row r="58" spans="1:14" ht="14.25" customHeight="1">
      <c r="A58" s="43" t="s">
        <v>243</v>
      </c>
      <c r="B58" s="43" t="s">
        <v>244</v>
      </c>
      <c r="C58" s="43" t="s">
        <v>177</v>
      </c>
      <c r="D58" s="43" t="s">
        <v>2047</v>
      </c>
      <c r="E58" s="44" t="s">
        <v>178</v>
      </c>
      <c r="F58" s="44" t="s">
        <v>245</v>
      </c>
      <c r="G58" s="43" t="s">
        <v>246</v>
      </c>
      <c r="H58" s="43" t="s">
        <v>247</v>
      </c>
      <c r="I58" s="227">
        <v>338</v>
      </c>
      <c r="J58" s="220">
        <f>IF(TRIM(Tabela12[[#This Row],[Obračunska enota]])="1 Month(s)",Tabela12[[#This Row],[MAXIMUM RESALE PRICE (MRP) cena brez DDV]]*12,IF(TRIM(Tabela12[[#This Row],[Obračunska enota]])="3 Year(s)",Tabela12[[#This Row],[MAXIMUM RESALE PRICE (MRP) cena brez DDV]]/3,Tabela12[[#This Row],[MAXIMUM RESALE PRICE (MRP) cena brez DDV]]))</f>
        <v>112.66666666666667</v>
      </c>
      <c r="K58" s="228">
        <f>MPSA!$J58*1.22</f>
        <v>137.45333333333335</v>
      </c>
      <c r="L58" s="45"/>
      <c r="M58" s="46">
        <f t="shared" si="0"/>
        <v>0</v>
      </c>
      <c r="N58" s="46">
        <f>MPSA!$M58*1.22</f>
        <v>0</v>
      </c>
    </row>
    <row r="59" spans="1:14" ht="14.25" customHeight="1">
      <c r="A59" s="43" t="s">
        <v>248</v>
      </c>
      <c r="B59" s="43" t="s">
        <v>249</v>
      </c>
      <c r="C59" s="43" t="s">
        <v>177</v>
      </c>
      <c r="D59" s="43" t="s">
        <v>2047</v>
      </c>
      <c r="E59" s="44" t="s">
        <v>184</v>
      </c>
      <c r="F59" s="44" t="s">
        <v>245</v>
      </c>
      <c r="G59" s="43" t="s">
        <v>246</v>
      </c>
      <c r="H59" s="43" t="s">
        <v>247</v>
      </c>
      <c r="I59" s="227">
        <v>338</v>
      </c>
      <c r="J59" s="220">
        <f>IF(TRIM(Tabela12[[#This Row],[Obračunska enota]])="1 Month(s)",Tabela12[[#This Row],[MAXIMUM RESALE PRICE (MRP) cena brez DDV]]*12,IF(TRIM(Tabela12[[#This Row],[Obračunska enota]])="3 Year(s)",Tabela12[[#This Row],[MAXIMUM RESALE PRICE (MRP) cena brez DDV]]/3,Tabela12[[#This Row],[MAXIMUM RESALE PRICE (MRP) cena brez DDV]]))</f>
        <v>112.66666666666667</v>
      </c>
      <c r="K59" s="228">
        <f>MPSA!$J59*1.22</f>
        <v>137.45333333333335</v>
      </c>
      <c r="L59" s="45"/>
      <c r="M59" s="46">
        <f t="shared" si="0"/>
        <v>0</v>
      </c>
      <c r="N59" s="46">
        <f>MPSA!$M59*1.22</f>
        <v>0</v>
      </c>
    </row>
    <row r="60" spans="1:14" ht="14.25" customHeight="1">
      <c r="A60" s="43" t="s">
        <v>326</v>
      </c>
      <c r="B60" s="43" t="s">
        <v>327</v>
      </c>
      <c r="C60" s="43" t="s">
        <v>177</v>
      </c>
      <c r="D60" s="43" t="s">
        <v>2047</v>
      </c>
      <c r="E60" s="44" t="s">
        <v>178</v>
      </c>
      <c r="F60" s="44" t="s">
        <v>328</v>
      </c>
      <c r="G60" s="43" t="s">
        <v>329</v>
      </c>
      <c r="H60" s="43" t="s">
        <v>181</v>
      </c>
      <c r="I60" s="227">
        <v>4.0199999999999996</v>
      </c>
      <c r="J60" s="220">
        <f>IF(TRIM(Tabela12[[#This Row],[Obračunska enota]])="1 Month(s)",Tabela12[[#This Row],[MAXIMUM RESALE PRICE (MRP) cena brez DDV]]*12,IF(TRIM(Tabela12[[#This Row],[Obračunska enota]])="3 Year(s)",Tabela12[[#This Row],[MAXIMUM RESALE PRICE (MRP) cena brez DDV]]/3,Tabela12[[#This Row],[MAXIMUM RESALE PRICE (MRP) cena brez DDV]]))</f>
        <v>48.239999999999995</v>
      </c>
      <c r="K60" s="228">
        <f>MPSA!$J60*1.22</f>
        <v>58.852799999999995</v>
      </c>
      <c r="L60" s="45"/>
      <c r="M60" s="46">
        <f t="shared" si="0"/>
        <v>0</v>
      </c>
      <c r="N60" s="46">
        <f>MPSA!$M60*1.22</f>
        <v>0</v>
      </c>
    </row>
    <row r="61" spans="1:14" ht="14.25" customHeight="1">
      <c r="A61" s="43" t="s">
        <v>330</v>
      </c>
      <c r="B61" s="43" t="s">
        <v>331</v>
      </c>
      <c r="C61" s="43" t="s">
        <v>177</v>
      </c>
      <c r="D61" s="43" t="s">
        <v>2047</v>
      </c>
      <c r="E61" s="44" t="s">
        <v>184</v>
      </c>
      <c r="F61" s="44" t="s">
        <v>328</v>
      </c>
      <c r="G61" s="43" t="s">
        <v>329</v>
      </c>
      <c r="H61" s="43" t="s">
        <v>181</v>
      </c>
      <c r="I61" s="227">
        <v>4.0199999999999996</v>
      </c>
      <c r="J61" s="220">
        <f>IF(TRIM(Tabela12[[#This Row],[Obračunska enota]])="1 Month(s)",Tabela12[[#This Row],[MAXIMUM RESALE PRICE (MRP) cena brez DDV]]*12,IF(TRIM(Tabela12[[#This Row],[Obračunska enota]])="3 Year(s)",Tabela12[[#This Row],[MAXIMUM RESALE PRICE (MRP) cena brez DDV]]/3,Tabela12[[#This Row],[MAXIMUM RESALE PRICE (MRP) cena brez DDV]]))</f>
        <v>48.239999999999995</v>
      </c>
      <c r="K61" s="228">
        <f>MPSA!$J61*1.22</f>
        <v>58.852799999999995</v>
      </c>
      <c r="L61" s="45"/>
      <c r="M61" s="46">
        <f t="shared" si="0"/>
        <v>0</v>
      </c>
      <c r="N61" s="46">
        <f>MPSA!$M61*1.22</f>
        <v>0</v>
      </c>
    </row>
    <row r="62" spans="1:14" ht="14.25" customHeight="1">
      <c r="A62" s="43" t="s">
        <v>185</v>
      </c>
      <c r="B62" s="43" t="s">
        <v>186</v>
      </c>
      <c r="C62" s="43" t="s">
        <v>187</v>
      </c>
      <c r="D62" s="43" t="s">
        <v>2047</v>
      </c>
      <c r="E62" s="44" t="s">
        <v>178</v>
      </c>
      <c r="F62" s="44" t="s">
        <v>179</v>
      </c>
      <c r="G62" s="43" t="s">
        <v>180</v>
      </c>
      <c r="H62" s="43" t="s">
        <v>181</v>
      </c>
      <c r="I62" s="227">
        <v>98</v>
      </c>
      <c r="J62" s="220">
        <f>IF(TRIM(Tabela12[[#This Row],[Obračunska enota]])="1 Month(s)",Tabela12[[#This Row],[MAXIMUM RESALE PRICE (MRP) cena brez DDV]]*12,IF(TRIM(Tabela12[[#This Row],[Obračunska enota]])="3 Year(s)",Tabela12[[#This Row],[MAXIMUM RESALE PRICE (MRP) cena brez DDV]]/3,Tabela12[[#This Row],[MAXIMUM RESALE PRICE (MRP) cena brez DDV]]))</f>
        <v>98</v>
      </c>
      <c r="K62" s="228">
        <f>MPSA!$J62*1.22</f>
        <v>119.56</v>
      </c>
      <c r="L62" s="45"/>
      <c r="M62" s="46">
        <f t="shared" si="0"/>
        <v>0</v>
      </c>
      <c r="N62" s="46">
        <f>MPSA!$M62*1.22</f>
        <v>0</v>
      </c>
    </row>
    <row r="63" spans="1:14" ht="14.25" customHeight="1">
      <c r="A63" s="43" t="s">
        <v>188</v>
      </c>
      <c r="B63" s="43" t="s">
        <v>189</v>
      </c>
      <c r="C63" s="43" t="s">
        <v>187</v>
      </c>
      <c r="D63" s="43" t="s">
        <v>2047</v>
      </c>
      <c r="E63" s="44" t="s">
        <v>184</v>
      </c>
      <c r="F63" s="44" t="s">
        <v>179</v>
      </c>
      <c r="G63" s="43" t="s">
        <v>180</v>
      </c>
      <c r="H63" s="43" t="s">
        <v>181</v>
      </c>
      <c r="I63" s="227">
        <v>125</v>
      </c>
      <c r="J63" s="220">
        <f>IF(TRIM(Tabela12[[#This Row],[Obračunska enota]])="1 Month(s)",Tabela12[[#This Row],[MAXIMUM RESALE PRICE (MRP) cena brez DDV]]*12,IF(TRIM(Tabela12[[#This Row],[Obračunska enota]])="3 Year(s)",Tabela12[[#This Row],[MAXIMUM RESALE PRICE (MRP) cena brez DDV]]/3,Tabela12[[#This Row],[MAXIMUM RESALE PRICE (MRP) cena brez DDV]]))</f>
        <v>125</v>
      </c>
      <c r="K63" s="228">
        <f>MPSA!$J63*1.22</f>
        <v>152.5</v>
      </c>
      <c r="L63" s="45"/>
      <c r="M63" s="46">
        <f t="shared" si="0"/>
        <v>0</v>
      </c>
      <c r="N63" s="46">
        <f>MPSA!$M63*1.22</f>
        <v>0</v>
      </c>
    </row>
    <row r="64" spans="1:14" ht="14.25" customHeight="1">
      <c r="A64" s="43" t="s">
        <v>250</v>
      </c>
      <c r="B64" s="43" t="s">
        <v>251</v>
      </c>
      <c r="C64" s="43" t="s">
        <v>187</v>
      </c>
      <c r="D64" s="43" t="s">
        <v>2047</v>
      </c>
      <c r="E64" s="44" t="s">
        <v>178</v>
      </c>
      <c r="F64" s="44" t="s">
        <v>245</v>
      </c>
      <c r="G64" s="43" t="s">
        <v>246</v>
      </c>
      <c r="H64" s="43" t="s">
        <v>247</v>
      </c>
      <c r="I64" s="227">
        <v>170</v>
      </c>
      <c r="J64" s="220">
        <f>IF(TRIM(Tabela12[[#This Row],[Obračunska enota]])="1 Month(s)",Tabela12[[#This Row],[MAXIMUM RESALE PRICE (MRP) cena brez DDV]]*12,IF(TRIM(Tabela12[[#This Row],[Obračunska enota]])="3 Year(s)",Tabela12[[#This Row],[MAXIMUM RESALE PRICE (MRP) cena brez DDV]]/3,Tabela12[[#This Row],[MAXIMUM RESALE PRICE (MRP) cena brez DDV]]))</f>
        <v>56.666666666666664</v>
      </c>
      <c r="K64" s="228">
        <f>MPSA!$J64*1.22</f>
        <v>69.133333333333326</v>
      </c>
      <c r="L64" s="45"/>
      <c r="M64" s="46">
        <f t="shared" si="0"/>
        <v>0</v>
      </c>
      <c r="N64" s="46">
        <f>MPSA!$M64*1.22</f>
        <v>0</v>
      </c>
    </row>
    <row r="65" spans="1:14" ht="14.25" customHeight="1">
      <c r="A65" s="43" t="s">
        <v>252</v>
      </c>
      <c r="B65" s="43" t="s">
        <v>253</v>
      </c>
      <c r="C65" s="43" t="s">
        <v>187</v>
      </c>
      <c r="D65" s="43" t="s">
        <v>2047</v>
      </c>
      <c r="E65" s="44" t="s">
        <v>184</v>
      </c>
      <c r="F65" s="44" t="s">
        <v>245</v>
      </c>
      <c r="G65" s="43" t="s">
        <v>246</v>
      </c>
      <c r="H65" s="43" t="s">
        <v>247</v>
      </c>
      <c r="I65" s="227">
        <v>219</v>
      </c>
      <c r="J65" s="220">
        <f>IF(TRIM(Tabela12[[#This Row],[Obračunska enota]])="1 Month(s)",Tabela12[[#This Row],[MAXIMUM RESALE PRICE (MRP) cena brez DDV]]*12,IF(TRIM(Tabela12[[#This Row],[Obračunska enota]])="3 Year(s)",Tabela12[[#This Row],[MAXIMUM RESALE PRICE (MRP) cena brez DDV]]/3,Tabela12[[#This Row],[MAXIMUM RESALE PRICE (MRP) cena brez DDV]]))</f>
        <v>73</v>
      </c>
      <c r="K65" s="228">
        <f>MPSA!$J65*1.22</f>
        <v>89.06</v>
      </c>
      <c r="L65" s="45"/>
      <c r="M65" s="46">
        <f t="shared" si="0"/>
        <v>0</v>
      </c>
      <c r="N65" s="46">
        <f>MPSA!$M65*1.22</f>
        <v>0</v>
      </c>
    </row>
    <row r="66" spans="1:14" ht="14.25" customHeight="1">
      <c r="A66" s="43" t="s">
        <v>332</v>
      </c>
      <c r="B66" s="43" t="s">
        <v>251</v>
      </c>
      <c r="C66" s="43" t="s">
        <v>187</v>
      </c>
      <c r="D66" s="43" t="s">
        <v>2047</v>
      </c>
      <c r="E66" s="44" t="s">
        <v>178</v>
      </c>
      <c r="F66" s="44" t="s">
        <v>328</v>
      </c>
      <c r="G66" s="43" t="s">
        <v>329</v>
      </c>
      <c r="H66" s="43" t="s">
        <v>181</v>
      </c>
      <c r="I66" s="227">
        <v>2.02</v>
      </c>
      <c r="J66" s="220">
        <f>IF(TRIM(Tabela12[[#This Row],[Obračunska enota]])="1 Month(s)",Tabela12[[#This Row],[MAXIMUM RESALE PRICE (MRP) cena brez DDV]]*12,IF(TRIM(Tabela12[[#This Row],[Obračunska enota]])="3 Year(s)",Tabela12[[#This Row],[MAXIMUM RESALE PRICE (MRP) cena brez DDV]]/3,Tabela12[[#This Row],[MAXIMUM RESALE PRICE (MRP) cena brez DDV]]))</f>
        <v>24.240000000000002</v>
      </c>
      <c r="K66" s="228">
        <f>MPSA!$J66*1.22</f>
        <v>29.572800000000001</v>
      </c>
      <c r="L66" s="45"/>
      <c r="M66" s="46">
        <f t="shared" si="0"/>
        <v>0</v>
      </c>
      <c r="N66" s="46">
        <f>MPSA!$M66*1.22</f>
        <v>0</v>
      </c>
    </row>
    <row r="67" spans="1:14" ht="14.25" customHeight="1">
      <c r="A67" s="43" t="s">
        <v>333</v>
      </c>
      <c r="B67" s="43" t="s">
        <v>253</v>
      </c>
      <c r="C67" s="43" t="s">
        <v>187</v>
      </c>
      <c r="D67" s="43" t="s">
        <v>2047</v>
      </c>
      <c r="E67" s="44" t="s">
        <v>184</v>
      </c>
      <c r="F67" s="44" t="s">
        <v>328</v>
      </c>
      <c r="G67" s="43" t="s">
        <v>329</v>
      </c>
      <c r="H67" s="43" t="s">
        <v>181</v>
      </c>
      <c r="I67" s="227">
        <v>2.6</v>
      </c>
      <c r="J67" s="220">
        <f>IF(TRIM(Tabela12[[#This Row],[Obračunska enota]])="1 Month(s)",Tabela12[[#This Row],[MAXIMUM RESALE PRICE (MRP) cena brez DDV]]*12,IF(TRIM(Tabela12[[#This Row],[Obračunska enota]])="3 Year(s)",Tabela12[[#This Row],[MAXIMUM RESALE PRICE (MRP) cena brez DDV]]/3,Tabela12[[#This Row],[MAXIMUM RESALE PRICE (MRP) cena brez DDV]]))</f>
        <v>31.200000000000003</v>
      </c>
      <c r="K67" s="228">
        <f>MPSA!$J67*1.22</f>
        <v>38.064</v>
      </c>
      <c r="L67" s="45"/>
      <c r="M67" s="46">
        <f t="shared" si="0"/>
        <v>0</v>
      </c>
      <c r="N67" s="46">
        <f>MPSA!$M67*1.22</f>
        <v>0</v>
      </c>
    </row>
    <row r="68" spans="1:14" ht="14.25" customHeight="1">
      <c r="A68" s="43" t="s">
        <v>190</v>
      </c>
      <c r="B68" s="43" t="s">
        <v>191</v>
      </c>
      <c r="C68" s="43" t="s">
        <v>187</v>
      </c>
      <c r="D68" s="43" t="s">
        <v>2047</v>
      </c>
      <c r="E68" s="44" t="s">
        <v>178</v>
      </c>
      <c r="F68" s="44" t="s">
        <v>179</v>
      </c>
      <c r="G68" s="43" t="s">
        <v>180</v>
      </c>
      <c r="H68" s="43" t="s">
        <v>181</v>
      </c>
      <c r="I68" s="227">
        <v>85</v>
      </c>
      <c r="J68" s="220">
        <f>IF(TRIM(Tabela12[[#This Row],[Obračunska enota]])="1 Month(s)",Tabela12[[#This Row],[MAXIMUM RESALE PRICE (MRP) cena brez DDV]]*12,IF(TRIM(Tabela12[[#This Row],[Obračunska enota]])="3 Year(s)",Tabela12[[#This Row],[MAXIMUM RESALE PRICE (MRP) cena brez DDV]]/3,Tabela12[[#This Row],[MAXIMUM RESALE PRICE (MRP) cena brez DDV]]))</f>
        <v>85</v>
      </c>
      <c r="K68" s="228">
        <f>MPSA!$J68*1.22</f>
        <v>103.7</v>
      </c>
      <c r="L68" s="45"/>
      <c r="M68" s="46">
        <f t="shared" si="0"/>
        <v>0</v>
      </c>
      <c r="N68" s="46">
        <f>MPSA!$M68*1.22</f>
        <v>0</v>
      </c>
    </row>
    <row r="69" spans="1:14" ht="14.25" customHeight="1">
      <c r="A69" s="43" t="s">
        <v>192</v>
      </c>
      <c r="B69" s="43" t="s">
        <v>193</v>
      </c>
      <c r="C69" s="43" t="s">
        <v>187</v>
      </c>
      <c r="D69" s="43" t="s">
        <v>2047</v>
      </c>
      <c r="E69" s="44" t="s">
        <v>184</v>
      </c>
      <c r="F69" s="44" t="s">
        <v>179</v>
      </c>
      <c r="G69" s="43" t="s">
        <v>180</v>
      </c>
      <c r="H69" s="43" t="s">
        <v>181</v>
      </c>
      <c r="I69" s="227">
        <v>111</v>
      </c>
      <c r="J69" s="220">
        <f>IF(TRIM(Tabela12[[#This Row],[Obračunska enota]])="1 Month(s)",Tabela12[[#This Row],[MAXIMUM RESALE PRICE (MRP) cena brez DDV]]*12,IF(TRIM(Tabela12[[#This Row],[Obračunska enota]])="3 Year(s)",Tabela12[[#This Row],[MAXIMUM RESALE PRICE (MRP) cena brez DDV]]/3,Tabela12[[#This Row],[MAXIMUM RESALE PRICE (MRP) cena brez DDV]]))</f>
        <v>111</v>
      </c>
      <c r="K69" s="228">
        <f>MPSA!$J69*1.22</f>
        <v>135.41999999999999</v>
      </c>
      <c r="L69" s="45"/>
      <c r="M69" s="46">
        <f t="shared" si="0"/>
        <v>0</v>
      </c>
      <c r="N69" s="46">
        <f>MPSA!$M69*1.22</f>
        <v>0</v>
      </c>
    </row>
    <row r="70" spans="1:14" ht="14.25" customHeight="1">
      <c r="A70" s="43" t="s">
        <v>254</v>
      </c>
      <c r="B70" s="43" t="s">
        <v>255</v>
      </c>
      <c r="C70" s="43" t="s">
        <v>187</v>
      </c>
      <c r="D70" s="43" t="s">
        <v>2047</v>
      </c>
      <c r="E70" s="44" t="s">
        <v>178</v>
      </c>
      <c r="F70" s="44" t="s">
        <v>245</v>
      </c>
      <c r="G70" s="43" t="s">
        <v>246</v>
      </c>
      <c r="H70" s="43" t="s">
        <v>247</v>
      </c>
      <c r="I70" s="227">
        <v>148</v>
      </c>
      <c r="J70" s="220">
        <f>IF(TRIM(Tabela12[[#This Row],[Obračunska enota]])="1 Month(s)",Tabela12[[#This Row],[MAXIMUM RESALE PRICE (MRP) cena brez DDV]]*12,IF(TRIM(Tabela12[[#This Row],[Obračunska enota]])="3 Year(s)",Tabela12[[#This Row],[MAXIMUM RESALE PRICE (MRP) cena brez DDV]]/3,Tabela12[[#This Row],[MAXIMUM RESALE PRICE (MRP) cena brez DDV]]))</f>
        <v>49.333333333333336</v>
      </c>
      <c r="K70" s="228">
        <f>MPSA!$J70*1.22</f>
        <v>60.186666666666667</v>
      </c>
      <c r="L70" s="45"/>
      <c r="M70" s="46">
        <f t="shared" si="0"/>
        <v>0</v>
      </c>
      <c r="N70" s="46">
        <f>MPSA!$M70*1.22</f>
        <v>0</v>
      </c>
    </row>
    <row r="71" spans="1:14" ht="14.25" customHeight="1">
      <c r="A71" s="43" t="s">
        <v>256</v>
      </c>
      <c r="B71" s="43" t="s">
        <v>257</v>
      </c>
      <c r="C71" s="43" t="s">
        <v>187</v>
      </c>
      <c r="D71" s="43" t="s">
        <v>2047</v>
      </c>
      <c r="E71" s="44" t="s">
        <v>184</v>
      </c>
      <c r="F71" s="44" t="s">
        <v>245</v>
      </c>
      <c r="G71" s="43" t="s">
        <v>246</v>
      </c>
      <c r="H71" s="43" t="s">
        <v>247</v>
      </c>
      <c r="I71" s="227">
        <v>193</v>
      </c>
      <c r="J71" s="220">
        <f>IF(TRIM(Tabela12[[#This Row],[Obračunska enota]])="1 Month(s)",Tabela12[[#This Row],[MAXIMUM RESALE PRICE (MRP) cena brez DDV]]*12,IF(TRIM(Tabela12[[#This Row],[Obračunska enota]])="3 Year(s)",Tabela12[[#This Row],[MAXIMUM RESALE PRICE (MRP) cena brez DDV]]/3,Tabela12[[#This Row],[MAXIMUM RESALE PRICE (MRP) cena brez DDV]]))</f>
        <v>64.333333333333329</v>
      </c>
      <c r="K71" s="228">
        <f>MPSA!$J71*1.22</f>
        <v>78.486666666666665</v>
      </c>
      <c r="L71" s="45"/>
      <c r="M71" s="46">
        <f t="shared" si="0"/>
        <v>0</v>
      </c>
      <c r="N71" s="46">
        <f>MPSA!$M71*1.22</f>
        <v>0</v>
      </c>
    </row>
    <row r="72" spans="1:14" ht="14.25" customHeight="1">
      <c r="A72" s="43" t="s">
        <v>334</v>
      </c>
      <c r="B72" s="43" t="s">
        <v>255</v>
      </c>
      <c r="C72" s="43" t="s">
        <v>187</v>
      </c>
      <c r="D72" s="43" t="s">
        <v>2047</v>
      </c>
      <c r="E72" s="44" t="s">
        <v>178</v>
      </c>
      <c r="F72" s="44" t="s">
        <v>328</v>
      </c>
      <c r="G72" s="43" t="s">
        <v>329</v>
      </c>
      <c r="H72" s="43" t="s">
        <v>181</v>
      </c>
      <c r="I72" s="227">
        <v>1.76</v>
      </c>
      <c r="J72" s="220">
        <f>IF(TRIM(Tabela12[[#This Row],[Obračunska enota]])="1 Month(s)",Tabela12[[#This Row],[MAXIMUM RESALE PRICE (MRP) cena brez DDV]]*12,IF(TRIM(Tabela12[[#This Row],[Obračunska enota]])="3 Year(s)",Tabela12[[#This Row],[MAXIMUM RESALE PRICE (MRP) cena brez DDV]]/3,Tabela12[[#This Row],[MAXIMUM RESALE PRICE (MRP) cena brez DDV]]))</f>
        <v>21.12</v>
      </c>
      <c r="K72" s="228">
        <f>MPSA!$J72*1.22</f>
        <v>25.766400000000001</v>
      </c>
      <c r="L72" s="45"/>
      <c r="M72" s="46">
        <f t="shared" si="0"/>
        <v>0</v>
      </c>
      <c r="N72" s="46">
        <f>MPSA!$M72*1.22</f>
        <v>0</v>
      </c>
    </row>
    <row r="73" spans="1:14" ht="14.25" customHeight="1">
      <c r="A73" s="43" t="s">
        <v>335</v>
      </c>
      <c r="B73" s="43" t="s">
        <v>257</v>
      </c>
      <c r="C73" s="43" t="s">
        <v>187</v>
      </c>
      <c r="D73" s="43" t="s">
        <v>2047</v>
      </c>
      <c r="E73" s="44" t="s">
        <v>184</v>
      </c>
      <c r="F73" s="44" t="s">
        <v>328</v>
      </c>
      <c r="G73" s="43" t="s">
        <v>329</v>
      </c>
      <c r="H73" s="43" t="s">
        <v>181</v>
      </c>
      <c r="I73" s="227">
        <v>2.2799999999999998</v>
      </c>
      <c r="J73" s="220">
        <f>IF(TRIM(Tabela12[[#This Row],[Obračunska enota]])="1 Month(s)",Tabela12[[#This Row],[MAXIMUM RESALE PRICE (MRP) cena brez DDV]]*12,IF(TRIM(Tabela12[[#This Row],[Obračunska enota]])="3 Year(s)",Tabela12[[#This Row],[MAXIMUM RESALE PRICE (MRP) cena brez DDV]]/3,Tabela12[[#This Row],[MAXIMUM RESALE PRICE (MRP) cena brez DDV]]))</f>
        <v>27.36</v>
      </c>
      <c r="K73" s="228">
        <f>MPSA!$J73*1.22</f>
        <v>33.379199999999997</v>
      </c>
      <c r="L73" s="45"/>
      <c r="M73" s="46">
        <f t="shared" si="0"/>
        <v>0</v>
      </c>
      <c r="N73" s="46">
        <f>MPSA!$M73*1.22</f>
        <v>0</v>
      </c>
    </row>
    <row r="74" spans="1:14" ht="14.25" customHeight="1">
      <c r="A74" s="43" t="s">
        <v>194</v>
      </c>
      <c r="B74" s="43" t="s">
        <v>195</v>
      </c>
      <c r="C74" s="43" t="s">
        <v>196</v>
      </c>
      <c r="D74" s="43" t="s">
        <v>2047</v>
      </c>
      <c r="E74" s="44" t="s">
        <v>178</v>
      </c>
      <c r="F74" s="44" t="s">
        <v>179</v>
      </c>
      <c r="G74" s="43" t="s">
        <v>180</v>
      </c>
      <c r="H74" s="43" t="s">
        <v>181</v>
      </c>
      <c r="I74" s="227">
        <v>157</v>
      </c>
      <c r="J74" s="220">
        <f>IF(TRIM(Tabela12[[#This Row],[Obračunska enota]])="1 Month(s)",Tabela12[[#This Row],[MAXIMUM RESALE PRICE (MRP) cena brez DDV]]*12,IF(TRIM(Tabela12[[#This Row],[Obračunska enota]])="3 Year(s)",Tabela12[[#This Row],[MAXIMUM RESALE PRICE (MRP) cena brez DDV]]/3,Tabela12[[#This Row],[MAXIMUM RESALE PRICE (MRP) cena brez DDV]]))</f>
        <v>157</v>
      </c>
      <c r="K74" s="228">
        <f>MPSA!$J74*1.22</f>
        <v>191.54</v>
      </c>
      <c r="L74" s="45"/>
      <c r="M74" s="46">
        <f t="shared" si="0"/>
        <v>0</v>
      </c>
      <c r="N74" s="46">
        <f>MPSA!$M74*1.22</f>
        <v>0</v>
      </c>
    </row>
    <row r="75" spans="1:14" ht="14.25" customHeight="1">
      <c r="A75" s="43" t="s">
        <v>197</v>
      </c>
      <c r="B75" s="43" t="s">
        <v>198</v>
      </c>
      <c r="C75" s="43" t="s">
        <v>196</v>
      </c>
      <c r="D75" s="43" t="s">
        <v>2047</v>
      </c>
      <c r="E75" s="44" t="s">
        <v>184</v>
      </c>
      <c r="F75" s="44" t="s">
        <v>179</v>
      </c>
      <c r="G75" s="43" t="s">
        <v>180</v>
      </c>
      <c r="H75" s="43" t="s">
        <v>181</v>
      </c>
      <c r="I75" s="227">
        <v>204</v>
      </c>
      <c r="J75" s="220">
        <f>IF(TRIM(Tabela12[[#This Row],[Obračunska enota]])="1 Month(s)",Tabela12[[#This Row],[MAXIMUM RESALE PRICE (MRP) cena brez DDV]]*12,IF(TRIM(Tabela12[[#This Row],[Obračunska enota]])="3 Year(s)",Tabela12[[#This Row],[MAXIMUM RESALE PRICE (MRP) cena brez DDV]]/3,Tabela12[[#This Row],[MAXIMUM RESALE PRICE (MRP) cena brez DDV]]))</f>
        <v>204</v>
      </c>
      <c r="K75" s="228">
        <f>MPSA!$J75*1.22</f>
        <v>248.88</v>
      </c>
      <c r="L75" s="45"/>
      <c r="M75" s="46">
        <f t="shared" si="0"/>
        <v>0</v>
      </c>
      <c r="N75" s="46">
        <f>MPSA!$M75*1.22</f>
        <v>0</v>
      </c>
    </row>
    <row r="76" spans="1:14" ht="14.25" customHeight="1">
      <c r="A76" s="43" t="s">
        <v>258</v>
      </c>
      <c r="B76" s="43" t="s">
        <v>259</v>
      </c>
      <c r="C76" s="43" t="s">
        <v>196</v>
      </c>
      <c r="D76" s="43" t="s">
        <v>2047</v>
      </c>
      <c r="E76" s="44" t="s">
        <v>178</v>
      </c>
      <c r="F76" s="44" t="s">
        <v>245</v>
      </c>
      <c r="G76" s="43" t="s">
        <v>246</v>
      </c>
      <c r="H76" s="43" t="s">
        <v>247</v>
      </c>
      <c r="I76" s="227">
        <v>274</v>
      </c>
      <c r="J76" s="220">
        <f>IF(TRIM(Tabela12[[#This Row],[Obračunska enota]])="1 Month(s)",Tabela12[[#This Row],[MAXIMUM RESALE PRICE (MRP) cena brez DDV]]*12,IF(TRIM(Tabela12[[#This Row],[Obračunska enota]])="3 Year(s)",Tabela12[[#This Row],[MAXIMUM RESALE PRICE (MRP) cena brez DDV]]/3,Tabela12[[#This Row],[MAXIMUM RESALE PRICE (MRP) cena brez DDV]]))</f>
        <v>91.333333333333329</v>
      </c>
      <c r="K76" s="228">
        <f>MPSA!$J76*1.22</f>
        <v>111.42666666666666</v>
      </c>
      <c r="L76" s="45"/>
      <c r="M76" s="46">
        <f t="shared" si="0"/>
        <v>0</v>
      </c>
      <c r="N76" s="46">
        <f>MPSA!$M76*1.22</f>
        <v>0</v>
      </c>
    </row>
    <row r="77" spans="1:14" ht="14.25" customHeight="1">
      <c r="A77" s="43" t="s">
        <v>260</v>
      </c>
      <c r="B77" s="43" t="s">
        <v>261</v>
      </c>
      <c r="C77" s="43" t="s">
        <v>196</v>
      </c>
      <c r="D77" s="43" t="s">
        <v>2047</v>
      </c>
      <c r="E77" s="44" t="s">
        <v>184</v>
      </c>
      <c r="F77" s="44" t="s">
        <v>245</v>
      </c>
      <c r="G77" s="43" t="s">
        <v>246</v>
      </c>
      <c r="H77" s="43" t="s">
        <v>247</v>
      </c>
      <c r="I77" s="227">
        <v>357</v>
      </c>
      <c r="J77" s="220">
        <f>IF(TRIM(Tabela12[[#This Row],[Obračunska enota]])="1 Month(s)",Tabela12[[#This Row],[MAXIMUM RESALE PRICE (MRP) cena brez DDV]]*12,IF(TRIM(Tabela12[[#This Row],[Obračunska enota]])="3 Year(s)",Tabela12[[#This Row],[MAXIMUM RESALE PRICE (MRP) cena brez DDV]]/3,Tabela12[[#This Row],[MAXIMUM RESALE PRICE (MRP) cena brez DDV]]))</f>
        <v>119</v>
      </c>
      <c r="K77" s="228">
        <f>MPSA!$J77*1.22</f>
        <v>145.18</v>
      </c>
      <c r="L77" s="45"/>
      <c r="M77" s="46">
        <f t="shared" si="0"/>
        <v>0</v>
      </c>
      <c r="N77" s="46">
        <f>MPSA!$M77*1.22</f>
        <v>0</v>
      </c>
    </row>
    <row r="78" spans="1:14" ht="14.25" customHeight="1">
      <c r="A78" s="43" t="s">
        <v>336</v>
      </c>
      <c r="B78" s="43" t="s">
        <v>337</v>
      </c>
      <c r="C78" s="43" t="s">
        <v>196</v>
      </c>
      <c r="D78" s="43" t="s">
        <v>2047</v>
      </c>
      <c r="E78" s="44" t="s">
        <v>178</v>
      </c>
      <c r="F78" s="44" t="s">
        <v>328</v>
      </c>
      <c r="G78" s="43" t="s">
        <v>329</v>
      </c>
      <c r="H78" s="43" t="s">
        <v>181</v>
      </c>
      <c r="I78" s="227">
        <v>3.26</v>
      </c>
      <c r="J78" s="220">
        <f>IF(TRIM(Tabela12[[#This Row],[Obračunska enota]])="1 Month(s)",Tabela12[[#This Row],[MAXIMUM RESALE PRICE (MRP) cena brez DDV]]*12,IF(TRIM(Tabela12[[#This Row],[Obračunska enota]])="3 Year(s)",Tabela12[[#This Row],[MAXIMUM RESALE PRICE (MRP) cena brez DDV]]/3,Tabela12[[#This Row],[MAXIMUM RESALE PRICE (MRP) cena brez DDV]]))</f>
        <v>39.119999999999997</v>
      </c>
      <c r="K78" s="228">
        <f>MPSA!$J78*1.22</f>
        <v>47.726399999999998</v>
      </c>
      <c r="L78" s="45"/>
      <c r="M78" s="46">
        <f t="shared" si="0"/>
        <v>0</v>
      </c>
      <c r="N78" s="46">
        <f>MPSA!$M78*1.22</f>
        <v>0</v>
      </c>
    </row>
    <row r="79" spans="1:14" ht="14.25" customHeight="1">
      <c r="A79" s="43" t="s">
        <v>338</v>
      </c>
      <c r="B79" s="43" t="s">
        <v>339</v>
      </c>
      <c r="C79" s="43" t="s">
        <v>196</v>
      </c>
      <c r="D79" s="43" t="s">
        <v>2047</v>
      </c>
      <c r="E79" s="44" t="s">
        <v>184</v>
      </c>
      <c r="F79" s="44" t="s">
        <v>328</v>
      </c>
      <c r="G79" s="43" t="s">
        <v>329</v>
      </c>
      <c r="H79" s="43" t="s">
        <v>181</v>
      </c>
      <c r="I79" s="227">
        <v>4.24</v>
      </c>
      <c r="J79" s="220">
        <f>IF(TRIM(Tabela12[[#This Row],[Obračunska enota]])="1 Month(s)",Tabela12[[#This Row],[MAXIMUM RESALE PRICE (MRP) cena brez DDV]]*12,IF(TRIM(Tabela12[[#This Row],[Obračunska enota]])="3 Year(s)",Tabela12[[#This Row],[MAXIMUM RESALE PRICE (MRP) cena brez DDV]]/3,Tabela12[[#This Row],[MAXIMUM RESALE PRICE (MRP) cena brez DDV]]))</f>
        <v>50.88</v>
      </c>
      <c r="K79" s="228">
        <f>MPSA!$J79*1.22</f>
        <v>62.073599999999999</v>
      </c>
      <c r="L79" s="45"/>
      <c r="M79" s="46">
        <f t="shared" si="0"/>
        <v>0</v>
      </c>
      <c r="N79" s="46">
        <f>MPSA!$M79*1.22</f>
        <v>0</v>
      </c>
    </row>
    <row r="80" spans="1:14" ht="14.25" customHeight="1">
      <c r="A80" s="43" t="s">
        <v>199</v>
      </c>
      <c r="B80" s="43" t="s">
        <v>200</v>
      </c>
      <c r="C80" s="43" t="s">
        <v>201</v>
      </c>
      <c r="D80" s="43" t="s">
        <v>2047</v>
      </c>
      <c r="E80" s="44" t="s">
        <v>178</v>
      </c>
      <c r="F80" s="44" t="s">
        <v>179</v>
      </c>
      <c r="G80" s="43" t="s">
        <v>180</v>
      </c>
      <c r="H80" s="43" t="s">
        <v>181</v>
      </c>
      <c r="I80" s="227">
        <v>33</v>
      </c>
      <c r="J80" s="220">
        <f>IF(TRIM(Tabela12[[#This Row],[Obračunska enota]])="1 Month(s)",Tabela12[[#This Row],[MAXIMUM RESALE PRICE (MRP) cena brez DDV]]*12,IF(TRIM(Tabela12[[#This Row],[Obračunska enota]])="3 Year(s)",Tabela12[[#This Row],[MAXIMUM RESALE PRICE (MRP) cena brez DDV]]/3,Tabela12[[#This Row],[MAXIMUM RESALE PRICE (MRP) cena brez DDV]]))</f>
        <v>33</v>
      </c>
      <c r="K80" s="228">
        <f>MPSA!$J80*1.22</f>
        <v>40.26</v>
      </c>
      <c r="L80" s="45"/>
      <c r="M80" s="46">
        <f t="shared" si="0"/>
        <v>0</v>
      </c>
      <c r="N80" s="46">
        <f>MPSA!$M80*1.22</f>
        <v>0</v>
      </c>
    </row>
    <row r="81" spans="1:14" ht="14.25" customHeight="1">
      <c r="A81" s="43" t="s">
        <v>202</v>
      </c>
      <c r="B81" s="43" t="s">
        <v>203</v>
      </c>
      <c r="C81" s="43" t="s">
        <v>201</v>
      </c>
      <c r="D81" s="43" t="s">
        <v>2047</v>
      </c>
      <c r="E81" s="44" t="s">
        <v>184</v>
      </c>
      <c r="F81" s="44" t="s">
        <v>179</v>
      </c>
      <c r="G81" s="43" t="s">
        <v>180</v>
      </c>
      <c r="H81" s="43" t="s">
        <v>181</v>
      </c>
      <c r="I81" s="227">
        <v>42</v>
      </c>
      <c r="J81" s="220">
        <f>IF(TRIM(Tabela12[[#This Row],[Obračunska enota]])="1 Month(s)",Tabela12[[#This Row],[MAXIMUM RESALE PRICE (MRP) cena brez DDV]]*12,IF(TRIM(Tabela12[[#This Row],[Obračunska enota]])="3 Year(s)",Tabela12[[#This Row],[MAXIMUM RESALE PRICE (MRP) cena brez DDV]]/3,Tabela12[[#This Row],[MAXIMUM RESALE PRICE (MRP) cena brez DDV]]))</f>
        <v>42</v>
      </c>
      <c r="K81" s="228">
        <f>MPSA!$J81*1.22</f>
        <v>51.24</v>
      </c>
      <c r="L81" s="45"/>
      <c r="M81" s="46">
        <f t="shared" si="0"/>
        <v>0</v>
      </c>
      <c r="N81" s="46">
        <f>MPSA!$M81*1.22</f>
        <v>0</v>
      </c>
    </row>
    <row r="82" spans="1:14" ht="14.25" customHeight="1">
      <c r="A82" s="43" t="s">
        <v>262</v>
      </c>
      <c r="B82" s="43" t="s">
        <v>263</v>
      </c>
      <c r="C82" s="43" t="s">
        <v>201</v>
      </c>
      <c r="D82" s="43" t="s">
        <v>2047</v>
      </c>
      <c r="E82" s="44" t="s">
        <v>178</v>
      </c>
      <c r="F82" s="44" t="s">
        <v>245</v>
      </c>
      <c r="G82" s="43" t="s">
        <v>246</v>
      </c>
      <c r="H82" s="43" t="s">
        <v>247</v>
      </c>
      <c r="I82" s="227">
        <v>57</v>
      </c>
      <c r="J82" s="220">
        <f>IF(TRIM(Tabela12[[#This Row],[Obračunska enota]])="1 Month(s)",Tabela12[[#This Row],[MAXIMUM RESALE PRICE (MRP) cena brez DDV]]*12,IF(TRIM(Tabela12[[#This Row],[Obračunska enota]])="3 Year(s)",Tabela12[[#This Row],[MAXIMUM RESALE PRICE (MRP) cena brez DDV]]/3,Tabela12[[#This Row],[MAXIMUM RESALE PRICE (MRP) cena brez DDV]]))</f>
        <v>19</v>
      </c>
      <c r="K82" s="228">
        <f>MPSA!$J82*1.22</f>
        <v>23.18</v>
      </c>
      <c r="L82" s="45"/>
      <c r="M82" s="46">
        <f t="shared" si="0"/>
        <v>0</v>
      </c>
      <c r="N82" s="46">
        <f>MPSA!$M82*1.22</f>
        <v>0</v>
      </c>
    </row>
    <row r="83" spans="1:14" ht="14.25" customHeight="1">
      <c r="A83" s="43" t="s">
        <v>264</v>
      </c>
      <c r="B83" s="43" t="s">
        <v>265</v>
      </c>
      <c r="C83" s="43" t="s">
        <v>201</v>
      </c>
      <c r="D83" s="43" t="s">
        <v>2047</v>
      </c>
      <c r="E83" s="44" t="s">
        <v>184</v>
      </c>
      <c r="F83" s="44" t="s">
        <v>245</v>
      </c>
      <c r="G83" s="43" t="s">
        <v>246</v>
      </c>
      <c r="H83" s="43" t="s">
        <v>247</v>
      </c>
      <c r="I83" s="227">
        <v>74</v>
      </c>
      <c r="J83" s="220">
        <f>IF(TRIM(Tabela12[[#This Row],[Obračunska enota]])="1 Month(s)",Tabela12[[#This Row],[MAXIMUM RESALE PRICE (MRP) cena brez DDV]]*12,IF(TRIM(Tabela12[[#This Row],[Obračunska enota]])="3 Year(s)",Tabela12[[#This Row],[MAXIMUM RESALE PRICE (MRP) cena brez DDV]]/3,Tabela12[[#This Row],[MAXIMUM RESALE PRICE (MRP) cena brez DDV]]))</f>
        <v>24.666666666666668</v>
      </c>
      <c r="K83" s="228">
        <f>MPSA!$J83*1.22</f>
        <v>30.093333333333334</v>
      </c>
      <c r="L83" s="45"/>
      <c r="M83" s="46">
        <f t="shared" si="0"/>
        <v>0</v>
      </c>
      <c r="N83" s="46">
        <f>MPSA!$M83*1.22</f>
        <v>0</v>
      </c>
    </row>
    <row r="84" spans="1:14" ht="14.25" customHeight="1">
      <c r="A84" s="43" t="s">
        <v>340</v>
      </c>
      <c r="B84" s="43" t="s">
        <v>341</v>
      </c>
      <c r="C84" s="43" t="s">
        <v>201</v>
      </c>
      <c r="D84" s="43" t="s">
        <v>2047</v>
      </c>
      <c r="E84" s="44" t="s">
        <v>178</v>
      </c>
      <c r="F84" s="44" t="s">
        <v>328</v>
      </c>
      <c r="G84" s="43" t="s">
        <v>329</v>
      </c>
      <c r="H84" s="43" t="s">
        <v>181</v>
      </c>
      <c r="I84" s="227">
        <v>0.68</v>
      </c>
      <c r="J84" s="220">
        <f>IF(TRIM(Tabela12[[#This Row],[Obračunska enota]])="1 Month(s)",Tabela12[[#This Row],[MAXIMUM RESALE PRICE (MRP) cena brez DDV]]*12,IF(TRIM(Tabela12[[#This Row],[Obračunska enota]])="3 Year(s)",Tabela12[[#This Row],[MAXIMUM RESALE PRICE (MRP) cena brez DDV]]/3,Tabela12[[#This Row],[MAXIMUM RESALE PRICE (MRP) cena brez DDV]]))</f>
        <v>8.16</v>
      </c>
      <c r="K84" s="228">
        <f>MPSA!$J84*1.22</f>
        <v>9.9551999999999996</v>
      </c>
      <c r="L84" s="45"/>
      <c r="M84" s="46">
        <f t="shared" si="0"/>
        <v>0</v>
      </c>
      <c r="N84" s="46">
        <f>MPSA!$M84*1.22</f>
        <v>0</v>
      </c>
    </row>
    <row r="85" spans="1:14" ht="14.25" customHeight="1">
      <c r="A85" s="43" t="s">
        <v>342</v>
      </c>
      <c r="B85" s="43" t="s">
        <v>343</v>
      </c>
      <c r="C85" s="43" t="s">
        <v>201</v>
      </c>
      <c r="D85" s="43" t="s">
        <v>2047</v>
      </c>
      <c r="E85" s="44" t="s">
        <v>184</v>
      </c>
      <c r="F85" s="44" t="s">
        <v>328</v>
      </c>
      <c r="G85" s="43" t="s">
        <v>329</v>
      </c>
      <c r="H85" s="43" t="s">
        <v>181</v>
      </c>
      <c r="I85" s="227">
        <v>0.87</v>
      </c>
      <c r="J85" s="220">
        <f>IF(TRIM(Tabela12[[#This Row],[Obračunska enota]])="1 Month(s)",Tabela12[[#This Row],[MAXIMUM RESALE PRICE (MRP) cena brez DDV]]*12,IF(TRIM(Tabela12[[#This Row],[Obračunska enota]])="3 Year(s)",Tabela12[[#This Row],[MAXIMUM RESALE PRICE (MRP) cena brez DDV]]/3,Tabela12[[#This Row],[MAXIMUM RESALE PRICE (MRP) cena brez DDV]]))</f>
        <v>10.44</v>
      </c>
      <c r="K85" s="228">
        <f>MPSA!$J85*1.22</f>
        <v>12.736799999999999</v>
      </c>
      <c r="L85" s="45"/>
      <c r="M85" s="46">
        <f t="shared" si="0"/>
        <v>0</v>
      </c>
      <c r="N85" s="46">
        <f>MPSA!$M85*1.22</f>
        <v>0</v>
      </c>
    </row>
    <row r="86" spans="1:14" ht="14.25" customHeight="1">
      <c r="A86" s="43" t="s">
        <v>204</v>
      </c>
      <c r="B86" s="43" t="s">
        <v>205</v>
      </c>
      <c r="C86" s="43" t="s">
        <v>206</v>
      </c>
      <c r="D86" s="43" t="s">
        <v>2047</v>
      </c>
      <c r="E86" s="44" t="s">
        <v>178</v>
      </c>
      <c r="F86" s="44" t="s">
        <v>179</v>
      </c>
      <c r="G86" s="43" t="s">
        <v>180</v>
      </c>
      <c r="H86" s="43" t="s">
        <v>181</v>
      </c>
      <c r="I86" s="227">
        <v>70</v>
      </c>
      <c r="J86" s="220">
        <f>IF(TRIM(Tabela12[[#This Row],[Obračunska enota]])="1 Month(s)",Tabela12[[#This Row],[MAXIMUM RESALE PRICE (MRP) cena brez DDV]]*12,IF(TRIM(Tabela12[[#This Row],[Obračunska enota]])="3 Year(s)",Tabela12[[#This Row],[MAXIMUM RESALE PRICE (MRP) cena brez DDV]]/3,Tabela12[[#This Row],[MAXIMUM RESALE PRICE (MRP) cena brez DDV]]))</f>
        <v>70</v>
      </c>
      <c r="K86" s="228">
        <f>MPSA!$J86*1.22</f>
        <v>85.399999999999991</v>
      </c>
      <c r="L86" s="45"/>
      <c r="M86" s="46">
        <f t="shared" si="0"/>
        <v>0</v>
      </c>
      <c r="N86" s="46">
        <f>MPSA!$M86*1.22</f>
        <v>0</v>
      </c>
    </row>
    <row r="87" spans="1:14" ht="14.25" customHeight="1">
      <c r="A87" s="43" t="s">
        <v>207</v>
      </c>
      <c r="B87" s="43" t="s">
        <v>208</v>
      </c>
      <c r="C87" s="43" t="s">
        <v>206</v>
      </c>
      <c r="D87" s="43" t="s">
        <v>2047</v>
      </c>
      <c r="E87" s="44" t="s">
        <v>184</v>
      </c>
      <c r="F87" s="44" t="s">
        <v>179</v>
      </c>
      <c r="G87" s="43" t="s">
        <v>180</v>
      </c>
      <c r="H87" s="43" t="s">
        <v>181</v>
      </c>
      <c r="I87" s="227">
        <v>90</v>
      </c>
      <c r="J87" s="220">
        <f>IF(TRIM(Tabela12[[#This Row],[Obračunska enota]])="1 Month(s)",Tabela12[[#This Row],[MAXIMUM RESALE PRICE (MRP) cena brez DDV]]*12,IF(TRIM(Tabela12[[#This Row],[Obračunska enota]])="3 Year(s)",Tabela12[[#This Row],[MAXIMUM RESALE PRICE (MRP) cena brez DDV]]/3,Tabela12[[#This Row],[MAXIMUM RESALE PRICE (MRP) cena brez DDV]]))</f>
        <v>90</v>
      </c>
      <c r="K87" s="228">
        <f>MPSA!$J87*1.22</f>
        <v>109.8</v>
      </c>
      <c r="L87" s="45"/>
      <c r="M87" s="46">
        <f t="shared" si="0"/>
        <v>0</v>
      </c>
      <c r="N87" s="46">
        <f>MPSA!$M87*1.22</f>
        <v>0</v>
      </c>
    </row>
    <row r="88" spans="1:14" ht="14.25" customHeight="1">
      <c r="A88" s="43" t="s">
        <v>266</v>
      </c>
      <c r="B88" s="43" t="s">
        <v>267</v>
      </c>
      <c r="C88" s="43" t="s">
        <v>206</v>
      </c>
      <c r="D88" s="43" t="s">
        <v>2047</v>
      </c>
      <c r="E88" s="44" t="s">
        <v>178</v>
      </c>
      <c r="F88" s="44" t="s">
        <v>245</v>
      </c>
      <c r="G88" s="43" t="s">
        <v>246</v>
      </c>
      <c r="H88" s="43" t="s">
        <v>247</v>
      </c>
      <c r="I88" s="227">
        <v>122</v>
      </c>
      <c r="J88" s="220">
        <f>IF(TRIM(Tabela12[[#This Row],[Obračunska enota]])="1 Month(s)",Tabela12[[#This Row],[MAXIMUM RESALE PRICE (MRP) cena brez DDV]]*12,IF(TRIM(Tabela12[[#This Row],[Obračunska enota]])="3 Year(s)",Tabela12[[#This Row],[MAXIMUM RESALE PRICE (MRP) cena brez DDV]]/3,Tabela12[[#This Row],[MAXIMUM RESALE PRICE (MRP) cena brez DDV]]))</f>
        <v>40.666666666666664</v>
      </c>
      <c r="K88" s="228">
        <f>MPSA!$J88*1.22</f>
        <v>49.61333333333333</v>
      </c>
      <c r="L88" s="45"/>
      <c r="M88" s="46">
        <f t="shared" si="0"/>
        <v>0</v>
      </c>
      <c r="N88" s="46">
        <f>MPSA!$M88*1.22</f>
        <v>0</v>
      </c>
    </row>
    <row r="89" spans="1:14" ht="14.25" customHeight="1">
      <c r="A89" s="43" t="s">
        <v>268</v>
      </c>
      <c r="B89" s="43" t="s">
        <v>269</v>
      </c>
      <c r="C89" s="43" t="s">
        <v>206</v>
      </c>
      <c r="D89" s="43" t="s">
        <v>2047</v>
      </c>
      <c r="E89" s="44" t="s">
        <v>184</v>
      </c>
      <c r="F89" s="44" t="s">
        <v>245</v>
      </c>
      <c r="G89" s="43" t="s">
        <v>246</v>
      </c>
      <c r="H89" s="43" t="s">
        <v>247</v>
      </c>
      <c r="I89" s="227">
        <v>158</v>
      </c>
      <c r="J89" s="220">
        <f>IF(TRIM(Tabela12[[#This Row],[Obračunska enota]])="1 Month(s)",Tabela12[[#This Row],[MAXIMUM RESALE PRICE (MRP) cena brez DDV]]*12,IF(TRIM(Tabela12[[#This Row],[Obračunska enota]])="3 Year(s)",Tabela12[[#This Row],[MAXIMUM RESALE PRICE (MRP) cena brez DDV]]/3,Tabela12[[#This Row],[MAXIMUM RESALE PRICE (MRP) cena brez DDV]]))</f>
        <v>52.666666666666664</v>
      </c>
      <c r="K89" s="228">
        <f>MPSA!$J89*1.22</f>
        <v>64.25333333333333</v>
      </c>
      <c r="L89" s="45"/>
      <c r="M89" s="46">
        <f t="shared" si="0"/>
        <v>0</v>
      </c>
      <c r="N89" s="46">
        <f>MPSA!$M89*1.22</f>
        <v>0</v>
      </c>
    </row>
    <row r="90" spans="1:14" ht="14.25" customHeight="1">
      <c r="A90" s="43" t="s">
        <v>344</v>
      </c>
      <c r="B90" s="43" t="s">
        <v>267</v>
      </c>
      <c r="C90" s="43" t="s">
        <v>206</v>
      </c>
      <c r="D90" s="43" t="s">
        <v>2047</v>
      </c>
      <c r="E90" s="44" t="s">
        <v>178</v>
      </c>
      <c r="F90" s="44" t="s">
        <v>328</v>
      </c>
      <c r="G90" s="43" t="s">
        <v>329</v>
      </c>
      <c r="H90" s="43" t="s">
        <v>181</v>
      </c>
      <c r="I90" s="227">
        <v>1.45</v>
      </c>
      <c r="J90" s="220">
        <f>IF(TRIM(Tabela12[[#This Row],[Obračunska enota]])="1 Month(s)",Tabela12[[#This Row],[MAXIMUM RESALE PRICE (MRP) cena brez DDV]]*12,IF(TRIM(Tabela12[[#This Row],[Obračunska enota]])="3 Year(s)",Tabela12[[#This Row],[MAXIMUM RESALE PRICE (MRP) cena brez DDV]]/3,Tabela12[[#This Row],[MAXIMUM RESALE PRICE (MRP) cena brez DDV]]))</f>
        <v>17.399999999999999</v>
      </c>
      <c r="K90" s="228">
        <f>MPSA!$J90*1.22</f>
        <v>21.227999999999998</v>
      </c>
      <c r="L90" s="45"/>
      <c r="M90" s="46">
        <f t="shared" si="0"/>
        <v>0</v>
      </c>
      <c r="N90" s="46">
        <f>MPSA!$M90*1.22</f>
        <v>0</v>
      </c>
    </row>
    <row r="91" spans="1:14" ht="14.25" customHeight="1">
      <c r="A91" s="43" t="s">
        <v>345</v>
      </c>
      <c r="B91" s="43" t="s">
        <v>269</v>
      </c>
      <c r="C91" s="43" t="s">
        <v>206</v>
      </c>
      <c r="D91" s="43" t="s">
        <v>2047</v>
      </c>
      <c r="E91" s="44" t="s">
        <v>184</v>
      </c>
      <c r="F91" s="44" t="s">
        <v>328</v>
      </c>
      <c r="G91" s="43" t="s">
        <v>329</v>
      </c>
      <c r="H91" s="43" t="s">
        <v>181</v>
      </c>
      <c r="I91" s="227">
        <v>1.87</v>
      </c>
      <c r="J91" s="220">
        <f>IF(TRIM(Tabela12[[#This Row],[Obračunska enota]])="1 Month(s)",Tabela12[[#This Row],[MAXIMUM RESALE PRICE (MRP) cena brez DDV]]*12,IF(TRIM(Tabela12[[#This Row],[Obračunska enota]])="3 Year(s)",Tabela12[[#This Row],[MAXIMUM RESALE PRICE (MRP) cena brez DDV]]/3,Tabela12[[#This Row],[MAXIMUM RESALE PRICE (MRP) cena brez DDV]]))</f>
        <v>22.44</v>
      </c>
      <c r="K91" s="228">
        <f>MPSA!$J91*1.22</f>
        <v>27.376799999999999</v>
      </c>
      <c r="L91" s="45"/>
      <c r="M91" s="46">
        <f t="shared" si="0"/>
        <v>0</v>
      </c>
      <c r="N91" s="46">
        <f>MPSA!$M91*1.22</f>
        <v>0</v>
      </c>
    </row>
    <row r="92" spans="1:14" ht="14.25" customHeight="1">
      <c r="A92" s="43" t="s">
        <v>862</v>
      </c>
      <c r="B92" s="43" t="s">
        <v>863</v>
      </c>
      <c r="C92" s="43" t="s">
        <v>864</v>
      </c>
      <c r="D92" s="43" t="s">
        <v>2047</v>
      </c>
      <c r="E92" s="44" t="s">
        <v>178</v>
      </c>
      <c r="F92" s="44" t="s">
        <v>861</v>
      </c>
      <c r="G92" s="43" t="s">
        <v>180</v>
      </c>
      <c r="H92" s="43" t="s">
        <v>181</v>
      </c>
      <c r="I92" s="227">
        <v>148</v>
      </c>
      <c r="J92" s="220">
        <f>IF(TRIM(Tabela12[[#This Row],[Obračunska enota]])="1 Month(s)",Tabela12[[#This Row],[MAXIMUM RESALE PRICE (MRP) cena brez DDV]]*12,IF(TRIM(Tabela12[[#This Row],[Obračunska enota]])="3 Year(s)",Tabela12[[#This Row],[MAXIMUM RESALE PRICE (MRP) cena brez DDV]]/3,Tabela12[[#This Row],[MAXIMUM RESALE PRICE (MRP) cena brez DDV]]))</f>
        <v>148</v>
      </c>
      <c r="K92" s="228">
        <f>MPSA!$J92*1.22</f>
        <v>180.56</v>
      </c>
      <c r="L92" s="45"/>
      <c r="M92" s="46">
        <f t="shared" si="0"/>
        <v>0</v>
      </c>
      <c r="N92" s="46">
        <f>MPSA!$M92*1.22</f>
        <v>0</v>
      </c>
    </row>
    <row r="93" spans="1:14" ht="14.25" customHeight="1">
      <c r="A93" s="43" t="s">
        <v>960</v>
      </c>
      <c r="B93" s="43" t="s">
        <v>961</v>
      </c>
      <c r="C93" s="43" t="s">
        <v>864</v>
      </c>
      <c r="D93" s="43" t="s">
        <v>2047</v>
      </c>
      <c r="E93" s="44" t="s">
        <v>178</v>
      </c>
      <c r="F93" s="44" t="s">
        <v>959</v>
      </c>
      <c r="G93" s="43" t="s">
        <v>246</v>
      </c>
      <c r="H93" s="43" t="s">
        <v>247</v>
      </c>
      <c r="I93" s="227">
        <v>276</v>
      </c>
      <c r="J93" s="220">
        <f>IF(TRIM(Tabela12[[#This Row],[Obračunska enota]])="1 Month(s)",Tabela12[[#This Row],[MAXIMUM RESALE PRICE (MRP) cena brez DDV]]*12,IF(TRIM(Tabela12[[#This Row],[Obračunska enota]])="3 Year(s)",Tabela12[[#This Row],[MAXIMUM RESALE PRICE (MRP) cena brez DDV]]/3,Tabela12[[#This Row],[MAXIMUM RESALE PRICE (MRP) cena brez DDV]]))</f>
        <v>92</v>
      </c>
      <c r="K93" s="228">
        <f>MPSA!$J93*1.22</f>
        <v>112.24</v>
      </c>
      <c r="L93" s="45"/>
      <c r="M93" s="46">
        <f t="shared" si="0"/>
        <v>0</v>
      </c>
      <c r="N93" s="46">
        <f>MPSA!$M93*1.22</f>
        <v>0</v>
      </c>
    </row>
    <row r="94" spans="1:14" ht="14.25" customHeight="1">
      <c r="A94" s="43" t="s">
        <v>1091</v>
      </c>
      <c r="B94" s="43" t="s">
        <v>1092</v>
      </c>
      <c r="C94" s="43" t="s">
        <v>864</v>
      </c>
      <c r="D94" s="43" t="s">
        <v>2047</v>
      </c>
      <c r="E94" s="44" t="s">
        <v>178</v>
      </c>
      <c r="F94" s="44" t="s">
        <v>1090</v>
      </c>
      <c r="G94" s="43" t="s">
        <v>329</v>
      </c>
      <c r="H94" s="43" t="s">
        <v>181</v>
      </c>
      <c r="I94" s="227">
        <v>3.56</v>
      </c>
      <c r="J94" s="220">
        <f>IF(TRIM(Tabela12[[#This Row],[Obračunska enota]])="1 Month(s)",Tabela12[[#This Row],[MAXIMUM RESALE PRICE (MRP) cena brez DDV]]*12,IF(TRIM(Tabela12[[#This Row],[Obračunska enota]])="3 Year(s)",Tabela12[[#This Row],[MAXIMUM RESALE PRICE (MRP) cena brez DDV]]/3,Tabela12[[#This Row],[MAXIMUM RESALE PRICE (MRP) cena brez DDV]]))</f>
        <v>42.72</v>
      </c>
      <c r="K94" s="228">
        <f>MPSA!$J94*1.22</f>
        <v>52.118399999999994</v>
      </c>
      <c r="L94" s="45"/>
      <c r="M94" s="46">
        <f t="shared" si="0"/>
        <v>0</v>
      </c>
      <c r="N94" s="46">
        <f>MPSA!$M94*1.22</f>
        <v>0</v>
      </c>
    </row>
    <row r="95" spans="1:14" ht="14.25" customHeight="1">
      <c r="A95" s="43" t="s">
        <v>865</v>
      </c>
      <c r="B95" s="43" t="s">
        <v>866</v>
      </c>
      <c r="C95" s="43" t="s">
        <v>504</v>
      </c>
      <c r="D95" s="43" t="s">
        <v>2047</v>
      </c>
      <c r="E95" s="44" t="s">
        <v>178</v>
      </c>
      <c r="F95" s="44" t="s">
        <v>861</v>
      </c>
      <c r="G95" s="43" t="s">
        <v>180</v>
      </c>
      <c r="H95" s="43" t="s">
        <v>181</v>
      </c>
      <c r="I95" s="227">
        <v>950</v>
      </c>
      <c r="J95" s="220">
        <f>IF(TRIM(Tabela12[[#This Row],[Obračunska enota]])="1 Month(s)",Tabela12[[#This Row],[MAXIMUM RESALE PRICE (MRP) cena brez DDV]]*12,IF(TRIM(Tabela12[[#This Row],[Obračunska enota]])="3 Year(s)",Tabela12[[#This Row],[MAXIMUM RESALE PRICE (MRP) cena brez DDV]]/3,Tabela12[[#This Row],[MAXIMUM RESALE PRICE (MRP) cena brez DDV]]))</f>
        <v>950</v>
      </c>
      <c r="K95" s="228">
        <f>MPSA!$J95*1.22</f>
        <v>1159</v>
      </c>
      <c r="L95" s="45"/>
      <c r="M95" s="46">
        <f t="shared" si="0"/>
        <v>0</v>
      </c>
      <c r="N95" s="46">
        <f>MPSA!$M95*1.22</f>
        <v>0</v>
      </c>
    </row>
    <row r="96" spans="1:14" ht="14.25" customHeight="1">
      <c r="A96" s="43" t="s">
        <v>962</v>
      </c>
      <c r="B96" s="43" t="s">
        <v>963</v>
      </c>
      <c r="C96" s="43" t="s">
        <v>504</v>
      </c>
      <c r="D96" s="43" t="s">
        <v>2047</v>
      </c>
      <c r="E96" s="44" t="s">
        <v>178</v>
      </c>
      <c r="F96" s="44" t="s">
        <v>959</v>
      </c>
      <c r="G96" s="43" t="s">
        <v>246</v>
      </c>
      <c r="H96" s="43" t="s">
        <v>247</v>
      </c>
      <c r="I96" s="227">
        <v>1776</v>
      </c>
      <c r="J96" s="220">
        <f>IF(TRIM(Tabela12[[#This Row],[Obračunska enota]])="1 Month(s)",Tabela12[[#This Row],[MAXIMUM RESALE PRICE (MRP) cena brez DDV]]*12,IF(TRIM(Tabela12[[#This Row],[Obračunska enota]])="3 Year(s)",Tabela12[[#This Row],[MAXIMUM RESALE PRICE (MRP) cena brez DDV]]/3,Tabela12[[#This Row],[MAXIMUM RESALE PRICE (MRP) cena brez DDV]]))</f>
        <v>592</v>
      </c>
      <c r="K96" s="228">
        <f>MPSA!$J96*1.22</f>
        <v>722.24</v>
      </c>
      <c r="L96" s="45"/>
      <c r="M96" s="46">
        <f t="shared" si="0"/>
        <v>0</v>
      </c>
      <c r="N96" s="46">
        <f>MPSA!$M96*1.22</f>
        <v>0</v>
      </c>
    </row>
    <row r="97" spans="1:14" ht="14.25" customHeight="1">
      <c r="A97" s="43" t="s">
        <v>1093</v>
      </c>
      <c r="B97" s="43" t="s">
        <v>1094</v>
      </c>
      <c r="C97" s="43" t="s">
        <v>504</v>
      </c>
      <c r="D97" s="43" t="s">
        <v>2047</v>
      </c>
      <c r="E97" s="44" t="s">
        <v>178</v>
      </c>
      <c r="F97" s="44" t="s">
        <v>1090</v>
      </c>
      <c r="G97" s="43" t="s">
        <v>329</v>
      </c>
      <c r="H97" s="43" t="s">
        <v>181</v>
      </c>
      <c r="I97" s="227">
        <v>23</v>
      </c>
      <c r="J97" s="220">
        <f>IF(TRIM(Tabela12[[#This Row],[Obračunska enota]])="1 Month(s)",Tabela12[[#This Row],[MAXIMUM RESALE PRICE (MRP) cena brez DDV]]*12,IF(TRIM(Tabela12[[#This Row],[Obračunska enota]])="3 Year(s)",Tabela12[[#This Row],[MAXIMUM RESALE PRICE (MRP) cena brez DDV]]/3,Tabela12[[#This Row],[MAXIMUM RESALE PRICE (MRP) cena brez DDV]]))</f>
        <v>276</v>
      </c>
      <c r="K97" s="228">
        <f>MPSA!$J97*1.22</f>
        <v>336.71999999999997</v>
      </c>
      <c r="L97" s="45"/>
      <c r="M97" s="46">
        <f t="shared" si="0"/>
        <v>0</v>
      </c>
      <c r="N97" s="46">
        <f>MPSA!$M97*1.22</f>
        <v>0</v>
      </c>
    </row>
    <row r="98" spans="1:14" ht="14.25" customHeight="1">
      <c r="A98" s="43" t="s">
        <v>867</v>
      </c>
      <c r="B98" s="43" t="s">
        <v>868</v>
      </c>
      <c r="C98" s="43" t="s">
        <v>504</v>
      </c>
      <c r="D98" s="43" t="s">
        <v>2047</v>
      </c>
      <c r="E98" s="44" t="s">
        <v>178</v>
      </c>
      <c r="F98" s="44" t="s">
        <v>861</v>
      </c>
      <c r="G98" s="43" t="s">
        <v>180</v>
      </c>
      <c r="H98" s="43" t="s">
        <v>181</v>
      </c>
      <c r="I98" s="227">
        <v>572</v>
      </c>
      <c r="J98" s="220">
        <f>IF(TRIM(Tabela12[[#This Row],[Obračunska enota]])="1 Month(s)",Tabela12[[#This Row],[MAXIMUM RESALE PRICE (MRP) cena brez DDV]]*12,IF(TRIM(Tabela12[[#This Row],[Obračunska enota]])="3 Year(s)",Tabela12[[#This Row],[MAXIMUM RESALE PRICE (MRP) cena brez DDV]]/3,Tabela12[[#This Row],[MAXIMUM RESALE PRICE (MRP) cena brez DDV]]))</f>
        <v>572</v>
      </c>
      <c r="K98" s="228">
        <f>MPSA!$J98*1.22</f>
        <v>697.84</v>
      </c>
      <c r="L98" s="45"/>
      <c r="M98" s="46">
        <f t="shared" si="0"/>
        <v>0</v>
      </c>
      <c r="N98" s="46">
        <f>MPSA!$M98*1.22</f>
        <v>0</v>
      </c>
    </row>
    <row r="99" spans="1:14" ht="14.25" customHeight="1">
      <c r="A99" s="43" t="s">
        <v>964</v>
      </c>
      <c r="B99" s="43" t="s">
        <v>965</v>
      </c>
      <c r="C99" s="43" t="s">
        <v>504</v>
      </c>
      <c r="D99" s="43" t="s">
        <v>2047</v>
      </c>
      <c r="E99" s="44" t="s">
        <v>178</v>
      </c>
      <c r="F99" s="44" t="s">
        <v>959</v>
      </c>
      <c r="G99" s="43" t="s">
        <v>246</v>
      </c>
      <c r="H99" s="43" t="s">
        <v>247</v>
      </c>
      <c r="I99" s="227">
        <v>1069</v>
      </c>
      <c r="J99" s="220">
        <f>IF(TRIM(Tabela12[[#This Row],[Obračunska enota]])="1 Month(s)",Tabela12[[#This Row],[MAXIMUM RESALE PRICE (MRP) cena brez DDV]]*12,IF(TRIM(Tabela12[[#This Row],[Obračunska enota]])="3 Year(s)",Tabela12[[#This Row],[MAXIMUM RESALE PRICE (MRP) cena brez DDV]]/3,Tabela12[[#This Row],[MAXIMUM RESALE PRICE (MRP) cena brez DDV]]))</f>
        <v>356.33333333333331</v>
      </c>
      <c r="K99" s="228">
        <f>MPSA!$J99*1.22</f>
        <v>434.72666666666663</v>
      </c>
      <c r="L99" s="45"/>
      <c r="M99" s="46">
        <f t="shared" si="0"/>
        <v>0</v>
      </c>
      <c r="N99" s="46">
        <f>MPSA!$M99*1.22</f>
        <v>0</v>
      </c>
    </row>
    <row r="100" spans="1:14" ht="14.25" customHeight="1">
      <c r="A100" s="43" t="s">
        <v>1095</v>
      </c>
      <c r="B100" s="43" t="s">
        <v>1096</v>
      </c>
      <c r="C100" s="43" t="s">
        <v>504</v>
      </c>
      <c r="D100" s="43" t="s">
        <v>2047</v>
      </c>
      <c r="E100" s="44" t="s">
        <v>178</v>
      </c>
      <c r="F100" s="44" t="s">
        <v>1090</v>
      </c>
      <c r="G100" s="43" t="s">
        <v>329</v>
      </c>
      <c r="H100" s="43" t="s">
        <v>181</v>
      </c>
      <c r="I100" s="227">
        <v>14</v>
      </c>
      <c r="J100" s="220">
        <f>IF(TRIM(Tabela12[[#This Row],[Obračunska enota]])="1 Month(s)",Tabela12[[#This Row],[MAXIMUM RESALE PRICE (MRP) cena brez DDV]]*12,IF(TRIM(Tabela12[[#This Row],[Obračunska enota]])="3 Year(s)",Tabela12[[#This Row],[MAXIMUM RESALE PRICE (MRP) cena brez DDV]]/3,Tabela12[[#This Row],[MAXIMUM RESALE PRICE (MRP) cena brez DDV]]))</f>
        <v>168</v>
      </c>
      <c r="K100" s="228">
        <f>MPSA!$J100*1.22</f>
        <v>204.96</v>
      </c>
      <c r="L100" s="45"/>
      <c r="M100" s="46">
        <f t="shared" si="0"/>
        <v>0</v>
      </c>
      <c r="N100" s="46">
        <f>MPSA!$M100*1.22</f>
        <v>0</v>
      </c>
    </row>
    <row r="101" spans="1:14" ht="14.25" customHeight="1">
      <c r="A101" s="43" t="s">
        <v>869</v>
      </c>
      <c r="B101" s="43" t="s">
        <v>870</v>
      </c>
      <c r="C101" s="43" t="s">
        <v>871</v>
      </c>
      <c r="D101" s="43" t="s">
        <v>2047</v>
      </c>
      <c r="E101" s="44" t="s">
        <v>178</v>
      </c>
      <c r="F101" s="44" t="s">
        <v>861</v>
      </c>
      <c r="G101" s="43" t="s">
        <v>180</v>
      </c>
      <c r="H101" s="43" t="s">
        <v>181</v>
      </c>
      <c r="I101" s="227">
        <v>160</v>
      </c>
      <c r="J101" s="220">
        <f>IF(TRIM(Tabela12[[#This Row],[Obračunska enota]])="1 Month(s)",Tabela12[[#This Row],[MAXIMUM RESALE PRICE (MRP) cena brez DDV]]*12,IF(TRIM(Tabela12[[#This Row],[Obračunska enota]])="3 Year(s)",Tabela12[[#This Row],[MAXIMUM RESALE PRICE (MRP) cena brez DDV]]/3,Tabela12[[#This Row],[MAXIMUM RESALE PRICE (MRP) cena brez DDV]]))</f>
        <v>160</v>
      </c>
      <c r="K101" s="228">
        <f>MPSA!$J101*1.22</f>
        <v>195.2</v>
      </c>
      <c r="L101" s="45"/>
      <c r="M101" s="46">
        <f t="shared" si="0"/>
        <v>0</v>
      </c>
      <c r="N101" s="46">
        <f>MPSA!$M101*1.22</f>
        <v>0</v>
      </c>
    </row>
    <row r="102" spans="1:14" ht="14.25" customHeight="1">
      <c r="A102" s="43" t="s">
        <v>966</v>
      </c>
      <c r="B102" s="43" t="s">
        <v>967</v>
      </c>
      <c r="C102" s="43" t="s">
        <v>871</v>
      </c>
      <c r="D102" s="43" t="s">
        <v>2047</v>
      </c>
      <c r="E102" s="44" t="s">
        <v>178</v>
      </c>
      <c r="F102" s="44" t="s">
        <v>959</v>
      </c>
      <c r="G102" s="43" t="s">
        <v>246</v>
      </c>
      <c r="H102" s="43" t="s">
        <v>247</v>
      </c>
      <c r="I102" s="227">
        <v>299</v>
      </c>
      <c r="J102"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102" s="228">
        <f>MPSA!$J102*1.22</f>
        <v>121.59333333333333</v>
      </c>
      <c r="L102" s="45"/>
      <c r="M102" s="46">
        <f t="shared" si="0"/>
        <v>0</v>
      </c>
      <c r="N102" s="46">
        <f>MPSA!$M102*1.22</f>
        <v>0</v>
      </c>
    </row>
    <row r="103" spans="1:14" ht="14.25" customHeight="1">
      <c r="A103" s="43" t="s">
        <v>1097</v>
      </c>
      <c r="B103" s="43" t="s">
        <v>1098</v>
      </c>
      <c r="C103" s="43" t="s">
        <v>871</v>
      </c>
      <c r="D103" s="43" t="s">
        <v>2047</v>
      </c>
      <c r="E103" s="44" t="s">
        <v>178</v>
      </c>
      <c r="F103" s="44" t="s">
        <v>1090</v>
      </c>
      <c r="G103" s="43" t="s">
        <v>329</v>
      </c>
      <c r="H103" s="43" t="s">
        <v>181</v>
      </c>
      <c r="I103" s="227">
        <v>3.86</v>
      </c>
      <c r="J103"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103" s="228">
        <f>MPSA!$J103*1.22</f>
        <v>56.510399999999997</v>
      </c>
      <c r="L103" s="45"/>
      <c r="M103" s="46">
        <f t="shared" si="0"/>
        <v>0</v>
      </c>
      <c r="N103" s="46">
        <f>MPSA!$M103*1.22</f>
        <v>0</v>
      </c>
    </row>
    <row r="104" spans="1:14" ht="14.25" customHeight="1">
      <c r="A104" s="43" t="s">
        <v>872</v>
      </c>
      <c r="B104" s="43" t="s">
        <v>873</v>
      </c>
      <c r="C104" s="43" t="s">
        <v>871</v>
      </c>
      <c r="D104" s="43" t="s">
        <v>2047</v>
      </c>
      <c r="E104" s="44" t="s">
        <v>178</v>
      </c>
      <c r="F104" s="44" t="s">
        <v>861</v>
      </c>
      <c r="G104" s="43" t="s">
        <v>180</v>
      </c>
      <c r="H104" s="43" t="s">
        <v>181</v>
      </c>
      <c r="I104" s="227">
        <v>160</v>
      </c>
      <c r="J104" s="220">
        <f>IF(TRIM(Tabela12[[#This Row],[Obračunska enota]])="1 Month(s)",Tabela12[[#This Row],[MAXIMUM RESALE PRICE (MRP) cena brez DDV]]*12,IF(TRIM(Tabela12[[#This Row],[Obračunska enota]])="3 Year(s)",Tabela12[[#This Row],[MAXIMUM RESALE PRICE (MRP) cena brez DDV]]/3,Tabela12[[#This Row],[MAXIMUM RESALE PRICE (MRP) cena brez DDV]]))</f>
        <v>160</v>
      </c>
      <c r="K104" s="228">
        <f>MPSA!$J104*1.22</f>
        <v>195.2</v>
      </c>
      <c r="L104" s="45"/>
      <c r="M104" s="46">
        <f t="shared" si="0"/>
        <v>0</v>
      </c>
      <c r="N104" s="46">
        <f>MPSA!$M104*1.22</f>
        <v>0</v>
      </c>
    </row>
    <row r="105" spans="1:14" ht="14.25" customHeight="1">
      <c r="A105" s="43" t="s">
        <v>968</v>
      </c>
      <c r="B105" s="43" t="s">
        <v>969</v>
      </c>
      <c r="C105" s="43" t="s">
        <v>871</v>
      </c>
      <c r="D105" s="43" t="s">
        <v>2047</v>
      </c>
      <c r="E105" s="44" t="s">
        <v>178</v>
      </c>
      <c r="F105" s="44" t="s">
        <v>959</v>
      </c>
      <c r="G105" s="43" t="s">
        <v>246</v>
      </c>
      <c r="H105" s="43" t="s">
        <v>247</v>
      </c>
      <c r="I105" s="227">
        <v>299</v>
      </c>
      <c r="J105"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105" s="228">
        <f>MPSA!$J105*1.22</f>
        <v>121.59333333333333</v>
      </c>
      <c r="L105" s="45"/>
      <c r="M105" s="46">
        <f t="shared" si="0"/>
        <v>0</v>
      </c>
      <c r="N105" s="46">
        <f>MPSA!$M105*1.22</f>
        <v>0</v>
      </c>
    </row>
    <row r="106" spans="1:14" ht="14.25" customHeight="1">
      <c r="A106" s="43" t="s">
        <v>1099</v>
      </c>
      <c r="B106" s="43" t="s">
        <v>1100</v>
      </c>
      <c r="C106" s="43" t="s">
        <v>871</v>
      </c>
      <c r="D106" s="43" t="s">
        <v>2047</v>
      </c>
      <c r="E106" s="44" t="s">
        <v>178</v>
      </c>
      <c r="F106" s="44" t="s">
        <v>1090</v>
      </c>
      <c r="G106" s="43" t="s">
        <v>329</v>
      </c>
      <c r="H106" s="43" t="s">
        <v>181</v>
      </c>
      <c r="I106" s="227">
        <v>3.86</v>
      </c>
      <c r="J106"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106" s="228">
        <f>MPSA!$J106*1.22</f>
        <v>56.510399999999997</v>
      </c>
      <c r="L106" s="45"/>
      <c r="M106" s="46">
        <f t="shared" si="0"/>
        <v>0</v>
      </c>
      <c r="N106" s="46">
        <f>MPSA!$M106*1.22</f>
        <v>0</v>
      </c>
    </row>
    <row r="107" spans="1:14" ht="14.25" customHeight="1">
      <c r="A107" s="43" t="s">
        <v>874</v>
      </c>
      <c r="B107" s="43" t="s">
        <v>875</v>
      </c>
      <c r="C107" s="43" t="s">
        <v>876</v>
      </c>
      <c r="D107" s="43" t="s">
        <v>2047</v>
      </c>
      <c r="E107" s="44" t="s">
        <v>178</v>
      </c>
      <c r="F107" s="44" t="s">
        <v>861</v>
      </c>
      <c r="G107" s="43" t="s">
        <v>180</v>
      </c>
      <c r="H107" s="43" t="s">
        <v>181</v>
      </c>
      <c r="I107" s="227">
        <v>160</v>
      </c>
      <c r="J107" s="220">
        <f>IF(TRIM(Tabela12[[#This Row],[Obračunska enota]])="1 Month(s)",Tabela12[[#This Row],[MAXIMUM RESALE PRICE (MRP) cena brez DDV]]*12,IF(TRIM(Tabela12[[#This Row],[Obračunska enota]])="3 Year(s)",Tabela12[[#This Row],[MAXIMUM RESALE PRICE (MRP) cena brez DDV]]/3,Tabela12[[#This Row],[MAXIMUM RESALE PRICE (MRP) cena brez DDV]]))</f>
        <v>160</v>
      </c>
      <c r="K107" s="228">
        <f>MPSA!$J107*1.22</f>
        <v>195.2</v>
      </c>
      <c r="L107" s="45"/>
      <c r="M107" s="46">
        <f t="shared" si="0"/>
        <v>0</v>
      </c>
      <c r="N107" s="46">
        <f>MPSA!$M107*1.22</f>
        <v>0</v>
      </c>
    </row>
    <row r="108" spans="1:14" ht="14.25" customHeight="1">
      <c r="A108" s="43" t="s">
        <v>970</v>
      </c>
      <c r="B108" s="43" t="s">
        <v>971</v>
      </c>
      <c r="C108" s="43" t="s">
        <v>876</v>
      </c>
      <c r="D108" s="43" t="s">
        <v>2047</v>
      </c>
      <c r="E108" s="44" t="s">
        <v>178</v>
      </c>
      <c r="F108" s="44" t="s">
        <v>959</v>
      </c>
      <c r="G108" s="43" t="s">
        <v>246</v>
      </c>
      <c r="H108" s="43" t="s">
        <v>247</v>
      </c>
      <c r="I108" s="227">
        <v>299</v>
      </c>
      <c r="J108"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108" s="228">
        <f>MPSA!$J108*1.22</f>
        <v>121.59333333333333</v>
      </c>
      <c r="L108" s="45"/>
      <c r="M108" s="46">
        <f t="shared" si="0"/>
        <v>0</v>
      </c>
      <c r="N108" s="46">
        <f>MPSA!$M108*1.22</f>
        <v>0</v>
      </c>
    </row>
    <row r="109" spans="1:14" ht="14.25" customHeight="1">
      <c r="A109" s="43" t="s">
        <v>1101</v>
      </c>
      <c r="B109" s="43" t="s">
        <v>1102</v>
      </c>
      <c r="C109" s="43" t="s">
        <v>876</v>
      </c>
      <c r="D109" s="43" t="s">
        <v>2047</v>
      </c>
      <c r="E109" s="44" t="s">
        <v>178</v>
      </c>
      <c r="F109" s="44" t="s">
        <v>1090</v>
      </c>
      <c r="G109" s="43" t="s">
        <v>329</v>
      </c>
      <c r="H109" s="43" t="s">
        <v>181</v>
      </c>
      <c r="I109" s="227">
        <v>3.86</v>
      </c>
      <c r="J109"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109" s="228">
        <f>MPSA!$J109*1.22</f>
        <v>56.510399999999997</v>
      </c>
      <c r="L109" s="45"/>
      <c r="M109" s="46">
        <f t="shared" si="0"/>
        <v>0</v>
      </c>
      <c r="N109" s="46">
        <f>MPSA!$M109*1.22</f>
        <v>0</v>
      </c>
    </row>
    <row r="110" spans="1:14" ht="14.25" customHeight="1">
      <c r="A110" s="43" t="s">
        <v>877</v>
      </c>
      <c r="B110" s="43" t="s">
        <v>878</v>
      </c>
      <c r="C110" s="43" t="s">
        <v>58</v>
      </c>
      <c r="D110" s="43" t="s">
        <v>2047</v>
      </c>
      <c r="E110" s="44" t="s">
        <v>178</v>
      </c>
      <c r="F110" s="44" t="s">
        <v>861</v>
      </c>
      <c r="G110" s="43" t="s">
        <v>180</v>
      </c>
      <c r="H110" s="43" t="s">
        <v>181</v>
      </c>
      <c r="I110" s="227">
        <v>416</v>
      </c>
      <c r="J110" s="220">
        <f>IF(TRIM(Tabela12[[#This Row],[Obračunska enota]])="1 Month(s)",Tabela12[[#This Row],[MAXIMUM RESALE PRICE (MRP) cena brez DDV]]*12,IF(TRIM(Tabela12[[#This Row],[Obračunska enota]])="3 Year(s)",Tabela12[[#This Row],[MAXIMUM RESALE PRICE (MRP) cena brez DDV]]/3,Tabela12[[#This Row],[MAXIMUM RESALE PRICE (MRP) cena brez DDV]]))</f>
        <v>416</v>
      </c>
      <c r="K110" s="228">
        <f>MPSA!$J110*1.22</f>
        <v>507.52</v>
      </c>
      <c r="L110" s="45"/>
      <c r="M110" s="46">
        <f t="shared" si="0"/>
        <v>0</v>
      </c>
      <c r="N110" s="46">
        <f>MPSA!$M110*1.22</f>
        <v>0</v>
      </c>
    </row>
    <row r="111" spans="1:14" ht="14.25" customHeight="1">
      <c r="A111" s="43" t="s">
        <v>972</v>
      </c>
      <c r="B111" s="43" t="s">
        <v>973</v>
      </c>
      <c r="C111" s="43" t="s">
        <v>58</v>
      </c>
      <c r="D111" s="43" t="s">
        <v>2047</v>
      </c>
      <c r="E111" s="44" t="s">
        <v>178</v>
      </c>
      <c r="F111" s="44" t="s">
        <v>959</v>
      </c>
      <c r="G111" s="43" t="s">
        <v>246</v>
      </c>
      <c r="H111" s="43" t="s">
        <v>247</v>
      </c>
      <c r="I111" s="227">
        <v>779</v>
      </c>
      <c r="J111" s="220">
        <f>IF(TRIM(Tabela12[[#This Row],[Obračunska enota]])="1 Month(s)",Tabela12[[#This Row],[MAXIMUM RESALE PRICE (MRP) cena brez DDV]]*12,IF(TRIM(Tabela12[[#This Row],[Obračunska enota]])="3 Year(s)",Tabela12[[#This Row],[MAXIMUM RESALE PRICE (MRP) cena brez DDV]]/3,Tabela12[[#This Row],[MAXIMUM RESALE PRICE (MRP) cena brez DDV]]))</f>
        <v>259.66666666666669</v>
      </c>
      <c r="K111" s="228">
        <f>MPSA!$J111*1.22</f>
        <v>316.79333333333335</v>
      </c>
      <c r="L111" s="45"/>
      <c r="M111" s="46">
        <f t="shared" si="0"/>
        <v>0</v>
      </c>
      <c r="N111" s="46">
        <f>MPSA!$M111*1.22</f>
        <v>0</v>
      </c>
    </row>
    <row r="112" spans="1:14" ht="14.25" customHeight="1">
      <c r="A112" s="43" t="s">
        <v>1103</v>
      </c>
      <c r="B112" s="43" t="s">
        <v>1104</v>
      </c>
      <c r="C112" s="43" t="s">
        <v>58</v>
      </c>
      <c r="D112" s="43" t="s">
        <v>2047</v>
      </c>
      <c r="E112" s="44" t="s">
        <v>178</v>
      </c>
      <c r="F112" s="44" t="s">
        <v>1090</v>
      </c>
      <c r="G112" s="43" t="s">
        <v>329</v>
      </c>
      <c r="H112" s="43" t="s">
        <v>181</v>
      </c>
      <c r="I112" s="227">
        <v>11</v>
      </c>
      <c r="J112" s="220">
        <f>IF(TRIM(Tabela12[[#This Row],[Obračunska enota]])="1 Month(s)",Tabela12[[#This Row],[MAXIMUM RESALE PRICE (MRP) cena brez DDV]]*12,IF(TRIM(Tabela12[[#This Row],[Obračunska enota]])="3 Year(s)",Tabela12[[#This Row],[MAXIMUM RESALE PRICE (MRP) cena brez DDV]]/3,Tabela12[[#This Row],[MAXIMUM RESALE PRICE (MRP) cena brez DDV]]))</f>
        <v>132</v>
      </c>
      <c r="K112" s="228">
        <f>MPSA!$J112*1.22</f>
        <v>161.04</v>
      </c>
      <c r="L112" s="45"/>
      <c r="M112" s="46">
        <f t="shared" si="0"/>
        <v>0</v>
      </c>
      <c r="N112" s="46">
        <f>MPSA!$M112*1.22</f>
        <v>0</v>
      </c>
    </row>
    <row r="113" spans="1:14" ht="14.25" customHeight="1">
      <c r="A113" s="43" t="s">
        <v>879</v>
      </c>
      <c r="B113" s="43" t="s">
        <v>880</v>
      </c>
      <c r="C113" s="43" t="s">
        <v>58</v>
      </c>
      <c r="D113" s="43" t="s">
        <v>2047</v>
      </c>
      <c r="E113" s="44" t="s">
        <v>178</v>
      </c>
      <c r="F113" s="44" t="s">
        <v>861</v>
      </c>
      <c r="G113" s="43" t="s">
        <v>180</v>
      </c>
      <c r="H113" s="43" t="s">
        <v>181</v>
      </c>
      <c r="I113" s="227">
        <v>568</v>
      </c>
      <c r="J113" s="220">
        <f>IF(TRIM(Tabela12[[#This Row],[Obračunska enota]])="1 Month(s)",Tabela12[[#This Row],[MAXIMUM RESALE PRICE (MRP) cena brez DDV]]*12,IF(TRIM(Tabela12[[#This Row],[Obračunska enota]])="3 Year(s)",Tabela12[[#This Row],[MAXIMUM RESALE PRICE (MRP) cena brez DDV]]/3,Tabela12[[#This Row],[MAXIMUM RESALE PRICE (MRP) cena brez DDV]]))</f>
        <v>568</v>
      </c>
      <c r="K113" s="228">
        <f>MPSA!$J113*1.22</f>
        <v>692.96</v>
      </c>
      <c r="L113" s="45"/>
      <c r="M113" s="46">
        <f t="shared" si="0"/>
        <v>0</v>
      </c>
      <c r="N113" s="46">
        <f>MPSA!$M113*1.22</f>
        <v>0</v>
      </c>
    </row>
    <row r="114" spans="1:14" ht="14.25" customHeight="1">
      <c r="A114" s="43" t="s">
        <v>974</v>
      </c>
      <c r="B114" s="43" t="s">
        <v>975</v>
      </c>
      <c r="C114" s="43" t="s">
        <v>58</v>
      </c>
      <c r="D114" s="43" t="s">
        <v>2047</v>
      </c>
      <c r="E114" s="44" t="s">
        <v>178</v>
      </c>
      <c r="F114" s="44" t="s">
        <v>959</v>
      </c>
      <c r="G114" s="43" t="s">
        <v>246</v>
      </c>
      <c r="H114" s="43" t="s">
        <v>247</v>
      </c>
      <c r="I114" s="227">
        <v>1061</v>
      </c>
      <c r="J114" s="220">
        <f>IF(TRIM(Tabela12[[#This Row],[Obračunska enota]])="1 Month(s)",Tabela12[[#This Row],[MAXIMUM RESALE PRICE (MRP) cena brez DDV]]*12,IF(TRIM(Tabela12[[#This Row],[Obračunska enota]])="3 Year(s)",Tabela12[[#This Row],[MAXIMUM RESALE PRICE (MRP) cena brez DDV]]/3,Tabela12[[#This Row],[MAXIMUM RESALE PRICE (MRP) cena brez DDV]]))</f>
        <v>353.66666666666669</v>
      </c>
      <c r="K114" s="228">
        <f>MPSA!$J114*1.22</f>
        <v>431.47333333333336</v>
      </c>
      <c r="L114" s="45"/>
      <c r="M114" s="46">
        <f t="shared" si="0"/>
        <v>0</v>
      </c>
      <c r="N114" s="46">
        <f>MPSA!$M114*1.22</f>
        <v>0</v>
      </c>
    </row>
    <row r="115" spans="1:14" ht="14.25" customHeight="1">
      <c r="A115" s="43" t="s">
        <v>1105</v>
      </c>
      <c r="B115" s="43" t="s">
        <v>1106</v>
      </c>
      <c r="C115" s="43" t="s">
        <v>58</v>
      </c>
      <c r="D115" s="43" t="s">
        <v>2047</v>
      </c>
      <c r="E115" s="44" t="s">
        <v>178</v>
      </c>
      <c r="F115" s="44" t="s">
        <v>1090</v>
      </c>
      <c r="G115" s="43" t="s">
        <v>329</v>
      </c>
      <c r="H115" s="43" t="s">
        <v>181</v>
      </c>
      <c r="I115" s="227">
        <v>14</v>
      </c>
      <c r="J115" s="220">
        <f>IF(TRIM(Tabela12[[#This Row],[Obračunska enota]])="1 Month(s)",Tabela12[[#This Row],[MAXIMUM RESALE PRICE (MRP) cena brez DDV]]*12,IF(TRIM(Tabela12[[#This Row],[Obračunska enota]])="3 Year(s)",Tabela12[[#This Row],[MAXIMUM RESALE PRICE (MRP) cena brez DDV]]/3,Tabela12[[#This Row],[MAXIMUM RESALE PRICE (MRP) cena brez DDV]]))</f>
        <v>168</v>
      </c>
      <c r="K115" s="228">
        <f>MPSA!$J115*1.22</f>
        <v>204.96</v>
      </c>
      <c r="L115" s="45"/>
      <c r="M115" s="46">
        <f t="shared" si="0"/>
        <v>0</v>
      </c>
      <c r="N115" s="46">
        <f>MPSA!$M115*1.22</f>
        <v>0</v>
      </c>
    </row>
    <row r="116" spans="1:14" ht="14.25" customHeight="1">
      <c r="A116" s="43" t="s">
        <v>881</v>
      </c>
      <c r="B116" s="43" t="s">
        <v>882</v>
      </c>
      <c r="C116" s="43" t="s">
        <v>58</v>
      </c>
      <c r="D116" s="43" t="s">
        <v>2047</v>
      </c>
      <c r="E116" s="44" t="s">
        <v>178</v>
      </c>
      <c r="F116" s="44" t="s">
        <v>861</v>
      </c>
      <c r="G116" s="43" t="s">
        <v>180</v>
      </c>
      <c r="H116" s="43" t="s">
        <v>181</v>
      </c>
      <c r="I116" s="227">
        <v>80</v>
      </c>
      <c r="J116" s="220">
        <f>IF(TRIM(Tabela12[[#This Row],[Obračunska enota]])="1 Month(s)",Tabela12[[#This Row],[MAXIMUM RESALE PRICE (MRP) cena brez DDV]]*12,IF(TRIM(Tabela12[[#This Row],[Obračunska enota]])="3 Year(s)",Tabela12[[#This Row],[MAXIMUM RESALE PRICE (MRP) cena brez DDV]]/3,Tabela12[[#This Row],[MAXIMUM RESALE PRICE (MRP) cena brez DDV]]))</f>
        <v>80</v>
      </c>
      <c r="K116" s="228">
        <f>MPSA!$J116*1.22</f>
        <v>97.6</v>
      </c>
      <c r="L116" s="45"/>
      <c r="M116" s="46">
        <f t="shared" si="0"/>
        <v>0</v>
      </c>
      <c r="N116" s="46">
        <f>MPSA!$M116*1.22</f>
        <v>0</v>
      </c>
    </row>
    <row r="117" spans="1:14" ht="14.25" customHeight="1">
      <c r="A117" s="43" t="s">
        <v>883</v>
      </c>
      <c r="B117" s="43" t="s">
        <v>884</v>
      </c>
      <c r="C117" s="43" t="s">
        <v>58</v>
      </c>
      <c r="D117" s="43" t="s">
        <v>2047</v>
      </c>
      <c r="E117" s="44" t="s">
        <v>178</v>
      </c>
      <c r="F117" s="44" t="s">
        <v>861</v>
      </c>
      <c r="G117" s="43" t="s">
        <v>180</v>
      </c>
      <c r="H117" s="43" t="s">
        <v>181</v>
      </c>
      <c r="I117" s="227">
        <v>416</v>
      </c>
      <c r="J117" s="220">
        <f>IF(TRIM(Tabela12[[#This Row],[Obračunska enota]])="1 Month(s)",Tabela12[[#This Row],[MAXIMUM RESALE PRICE (MRP) cena brez DDV]]*12,IF(TRIM(Tabela12[[#This Row],[Obračunska enota]])="3 Year(s)",Tabela12[[#This Row],[MAXIMUM RESALE PRICE (MRP) cena brez DDV]]/3,Tabela12[[#This Row],[MAXIMUM RESALE PRICE (MRP) cena brez DDV]]))</f>
        <v>416</v>
      </c>
      <c r="K117" s="228">
        <f>MPSA!$J117*1.22</f>
        <v>507.52</v>
      </c>
      <c r="L117" s="45"/>
      <c r="M117" s="46">
        <f t="shared" ref="M117:M180" si="1">L117*J117</f>
        <v>0</v>
      </c>
      <c r="N117" s="46">
        <f>MPSA!$M117*1.22</f>
        <v>0</v>
      </c>
    </row>
    <row r="118" spans="1:14" ht="14.25" customHeight="1">
      <c r="A118" s="43" t="s">
        <v>976</v>
      </c>
      <c r="B118" s="43" t="s">
        <v>977</v>
      </c>
      <c r="C118" s="43" t="s">
        <v>58</v>
      </c>
      <c r="D118" s="43" t="s">
        <v>2047</v>
      </c>
      <c r="E118" s="44" t="s">
        <v>178</v>
      </c>
      <c r="F118" s="44" t="s">
        <v>959</v>
      </c>
      <c r="G118" s="43" t="s">
        <v>246</v>
      </c>
      <c r="H118" s="43" t="s">
        <v>247</v>
      </c>
      <c r="I118" s="227">
        <v>779</v>
      </c>
      <c r="J118" s="220">
        <f>IF(TRIM(Tabela12[[#This Row],[Obračunska enota]])="1 Month(s)",Tabela12[[#This Row],[MAXIMUM RESALE PRICE (MRP) cena brez DDV]]*12,IF(TRIM(Tabela12[[#This Row],[Obračunska enota]])="3 Year(s)",Tabela12[[#This Row],[MAXIMUM RESALE PRICE (MRP) cena brez DDV]]/3,Tabela12[[#This Row],[MAXIMUM RESALE PRICE (MRP) cena brez DDV]]))</f>
        <v>259.66666666666669</v>
      </c>
      <c r="K118" s="228">
        <f>MPSA!$J118*1.22</f>
        <v>316.79333333333335</v>
      </c>
      <c r="L118" s="45"/>
      <c r="M118" s="46">
        <f t="shared" si="1"/>
        <v>0</v>
      </c>
      <c r="N118" s="46">
        <f>MPSA!$M118*1.22</f>
        <v>0</v>
      </c>
    </row>
    <row r="119" spans="1:14" ht="14.25" customHeight="1">
      <c r="A119" s="43" t="s">
        <v>1107</v>
      </c>
      <c r="B119" s="43" t="s">
        <v>1108</v>
      </c>
      <c r="C119" s="43" t="s">
        <v>58</v>
      </c>
      <c r="D119" s="43" t="s">
        <v>2047</v>
      </c>
      <c r="E119" s="44" t="s">
        <v>178</v>
      </c>
      <c r="F119" s="44" t="s">
        <v>1090</v>
      </c>
      <c r="G119" s="43" t="s">
        <v>329</v>
      </c>
      <c r="H119" s="43" t="s">
        <v>181</v>
      </c>
      <c r="I119" s="227">
        <v>11</v>
      </c>
      <c r="J119" s="220">
        <f>IF(TRIM(Tabela12[[#This Row],[Obračunska enota]])="1 Month(s)",Tabela12[[#This Row],[MAXIMUM RESALE PRICE (MRP) cena brez DDV]]*12,IF(TRIM(Tabela12[[#This Row],[Obračunska enota]])="3 Year(s)",Tabela12[[#This Row],[MAXIMUM RESALE PRICE (MRP) cena brez DDV]]/3,Tabela12[[#This Row],[MAXIMUM RESALE PRICE (MRP) cena brez DDV]]))</f>
        <v>132</v>
      </c>
      <c r="K119" s="228">
        <f>MPSA!$J119*1.22</f>
        <v>161.04</v>
      </c>
      <c r="L119" s="45"/>
      <c r="M119" s="46">
        <f t="shared" si="1"/>
        <v>0</v>
      </c>
      <c r="N119" s="46">
        <f>MPSA!$M119*1.22</f>
        <v>0</v>
      </c>
    </row>
    <row r="120" spans="1:14" ht="14.25" customHeight="1">
      <c r="A120" s="43" t="s">
        <v>885</v>
      </c>
      <c r="B120" s="43" t="s">
        <v>886</v>
      </c>
      <c r="C120" s="43" t="s">
        <v>887</v>
      </c>
      <c r="D120" s="43" t="s">
        <v>2047</v>
      </c>
      <c r="E120" s="44" t="s">
        <v>178</v>
      </c>
      <c r="F120" s="44" t="s">
        <v>861</v>
      </c>
      <c r="G120" s="43" t="s">
        <v>180</v>
      </c>
      <c r="H120" s="43" t="s">
        <v>181</v>
      </c>
      <c r="I120" s="227">
        <v>26</v>
      </c>
      <c r="J120" s="220">
        <f>IF(TRIM(Tabela12[[#This Row],[Obračunska enota]])="1 Month(s)",Tabela12[[#This Row],[MAXIMUM RESALE PRICE (MRP) cena brez DDV]]*12,IF(TRIM(Tabela12[[#This Row],[Obračunska enota]])="3 Year(s)",Tabela12[[#This Row],[MAXIMUM RESALE PRICE (MRP) cena brez DDV]]/3,Tabela12[[#This Row],[MAXIMUM RESALE PRICE (MRP) cena brez DDV]]))</f>
        <v>26</v>
      </c>
      <c r="K120" s="228">
        <f>MPSA!$J120*1.22</f>
        <v>31.72</v>
      </c>
      <c r="L120" s="45"/>
      <c r="M120" s="46">
        <f t="shared" si="1"/>
        <v>0</v>
      </c>
      <c r="N120" s="46">
        <f>MPSA!$M120*1.22</f>
        <v>0</v>
      </c>
    </row>
    <row r="121" spans="1:14" ht="14.25" customHeight="1">
      <c r="A121" s="43" t="s">
        <v>888</v>
      </c>
      <c r="B121" s="43" t="s">
        <v>889</v>
      </c>
      <c r="C121" s="43" t="s">
        <v>887</v>
      </c>
      <c r="D121" s="43" t="s">
        <v>2047</v>
      </c>
      <c r="E121" s="44" t="s">
        <v>178</v>
      </c>
      <c r="F121" s="44" t="s">
        <v>861</v>
      </c>
      <c r="G121" s="43" t="s">
        <v>180</v>
      </c>
      <c r="H121" s="43" t="s">
        <v>181</v>
      </c>
      <c r="I121" s="227">
        <v>32</v>
      </c>
      <c r="J121" s="220">
        <f>IF(TRIM(Tabela12[[#This Row],[Obračunska enota]])="1 Month(s)",Tabela12[[#This Row],[MAXIMUM RESALE PRICE (MRP) cena brez DDV]]*12,IF(TRIM(Tabela12[[#This Row],[Obračunska enota]])="3 Year(s)",Tabela12[[#This Row],[MAXIMUM RESALE PRICE (MRP) cena brez DDV]]/3,Tabela12[[#This Row],[MAXIMUM RESALE PRICE (MRP) cena brez DDV]]))</f>
        <v>32</v>
      </c>
      <c r="K121" s="228">
        <f>MPSA!$J121*1.22</f>
        <v>39.04</v>
      </c>
      <c r="L121" s="45"/>
      <c r="M121" s="46">
        <f t="shared" si="1"/>
        <v>0</v>
      </c>
      <c r="N121" s="46">
        <f>MPSA!$M121*1.22</f>
        <v>0</v>
      </c>
    </row>
    <row r="122" spans="1:14" ht="14.25" customHeight="1">
      <c r="A122" s="43" t="s">
        <v>978</v>
      </c>
      <c r="B122" s="43" t="s">
        <v>979</v>
      </c>
      <c r="C122" s="43" t="s">
        <v>887</v>
      </c>
      <c r="D122" s="43" t="s">
        <v>2047</v>
      </c>
      <c r="E122" s="44" t="s">
        <v>178</v>
      </c>
      <c r="F122" s="44" t="s">
        <v>959</v>
      </c>
      <c r="G122" s="43" t="s">
        <v>246</v>
      </c>
      <c r="H122" s="43" t="s">
        <v>247</v>
      </c>
      <c r="I122" s="227">
        <v>59</v>
      </c>
      <c r="J122" s="220">
        <f>IF(TRIM(Tabela12[[#This Row],[Obračunska enota]])="1 Month(s)",Tabela12[[#This Row],[MAXIMUM RESALE PRICE (MRP) cena brez DDV]]*12,IF(TRIM(Tabela12[[#This Row],[Obračunska enota]])="3 Year(s)",Tabela12[[#This Row],[MAXIMUM RESALE PRICE (MRP) cena brez DDV]]/3,Tabela12[[#This Row],[MAXIMUM RESALE PRICE (MRP) cena brez DDV]]))</f>
        <v>19.666666666666668</v>
      </c>
      <c r="K122" s="228">
        <f>MPSA!$J122*1.22</f>
        <v>23.993333333333336</v>
      </c>
      <c r="L122" s="45"/>
      <c r="M122" s="46">
        <f t="shared" si="1"/>
        <v>0</v>
      </c>
      <c r="N122" s="46">
        <f>MPSA!$M122*1.22</f>
        <v>0</v>
      </c>
    </row>
    <row r="123" spans="1:14" ht="14.25" customHeight="1">
      <c r="A123" s="43" t="s">
        <v>1109</v>
      </c>
      <c r="B123" s="43" t="s">
        <v>1110</v>
      </c>
      <c r="C123" s="43" t="s">
        <v>887</v>
      </c>
      <c r="D123" s="43" t="s">
        <v>2047</v>
      </c>
      <c r="E123" s="44" t="s">
        <v>178</v>
      </c>
      <c r="F123" s="44" t="s">
        <v>1090</v>
      </c>
      <c r="G123" s="43" t="s">
        <v>329</v>
      </c>
      <c r="H123" s="43" t="s">
        <v>181</v>
      </c>
      <c r="I123" s="227">
        <v>0.75</v>
      </c>
      <c r="J123" s="220">
        <f>IF(TRIM(Tabela12[[#This Row],[Obračunska enota]])="1 Month(s)",Tabela12[[#This Row],[MAXIMUM RESALE PRICE (MRP) cena brez DDV]]*12,IF(TRIM(Tabela12[[#This Row],[Obračunska enota]])="3 Year(s)",Tabela12[[#This Row],[MAXIMUM RESALE PRICE (MRP) cena brez DDV]]/3,Tabela12[[#This Row],[MAXIMUM RESALE PRICE (MRP) cena brez DDV]]))</f>
        <v>9</v>
      </c>
      <c r="K123" s="228">
        <f>MPSA!$J123*1.22</f>
        <v>10.98</v>
      </c>
      <c r="L123" s="45"/>
      <c r="M123" s="46">
        <f t="shared" si="1"/>
        <v>0</v>
      </c>
      <c r="N123" s="46">
        <f>MPSA!$M123*1.22</f>
        <v>0</v>
      </c>
    </row>
    <row r="124" spans="1:14" ht="14.25" customHeight="1">
      <c r="A124" s="43" t="s">
        <v>890</v>
      </c>
      <c r="B124" s="43" t="s">
        <v>891</v>
      </c>
      <c r="C124" s="43" t="s">
        <v>892</v>
      </c>
      <c r="D124" s="43" t="s">
        <v>2047</v>
      </c>
      <c r="E124" s="44" t="s">
        <v>178</v>
      </c>
      <c r="F124" s="44" t="s">
        <v>861</v>
      </c>
      <c r="G124" s="43" t="s">
        <v>180</v>
      </c>
      <c r="H124" s="43" t="s">
        <v>181</v>
      </c>
      <c r="I124" s="227">
        <v>160</v>
      </c>
      <c r="J124" s="220">
        <f>IF(TRIM(Tabela12[[#This Row],[Obračunska enota]])="1 Month(s)",Tabela12[[#This Row],[MAXIMUM RESALE PRICE (MRP) cena brez DDV]]*12,IF(TRIM(Tabela12[[#This Row],[Obračunska enota]])="3 Year(s)",Tabela12[[#This Row],[MAXIMUM RESALE PRICE (MRP) cena brez DDV]]/3,Tabela12[[#This Row],[MAXIMUM RESALE PRICE (MRP) cena brez DDV]]))</f>
        <v>160</v>
      </c>
      <c r="K124" s="228">
        <f>MPSA!$J124*1.22</f>
        <v>195.2</v>
      </c>
      <c r="L124" s="45"/>
      <c r="M124" s="46">
        <f t="shared" si="1"/>
        <v>0</v>
      </c>
      <c r="N124" s="46">
        <f>MPSA!$M124*1.22</f>
        <v>0</v>
      </c>
    </row>
    <row r="125" spans="1:14" ht="14.25" customHeight="1">
      <c r="A125" s="43" t="s">
        <v>980</v>
      </c>
      <c r="B125" s="43" t="s">
        <v>981</v>
      </c>
      <c r="C125" s="43" t="s">
        <v>892</v>
      </c>
      <c r="D125" s="43" t="s">
        <v>2047</v>
      </c>
      <c r="E125" s="44" t="s">
        <v>178</v>
      </c>
      <c r="F125" s="44" t="s">
        <v>959</v>
      </c>
      <c r="G125" s="43" t="s">
        <v>246</v>
      </c>
      <c r="H125" s="43" t="s">
        <v>247</v>
      </c>
      <c r="I125" s="227">
        <v>299</v>
      </c>
      <c r="J125"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125" s="228">
        <f>MPSA!$J125*1.22</f>
        <v>121.59333333333333</v>
      </c>
      <c r="L125" s="45"/>
      <c r="M125" s="46">
        <f t="shared" si="1"/>
        <v>0</v>
      </c>
      <c r="N125" s="46">
        <f>MPSA!$M125*1.22</f>
        <v>0</v>
      </c>
    </row>
    <row r="126" spans="1:14" ht="14.25" customHeight="1">
      <c r="A126" s="43" t="s">
        <v>1111</v>
      </c>
      <c r="B126" s="43" t="s">
        <v>1112</v>
      </c>
      <c r="C126" s="43" t="s">
        <v>892</v>
      </c>
      <c r="D126" s="43" t="s">
        <v>2047</v>
      </c>
      <c r="E126" s="44" t="s">
        <v>178</v>
      </c>
      <c r="F126" s="44" t="s">
        <v>1090</v>
      </c>
      <c r="G126" s="43" t="s">
        <v>329</v>
      </c>
      <c r="H126" s="43" t="s">
        <v>181</v>
      </c>
      <c r="I126" s="227">
        <v>3.86</v>
      </c>
      <c r="J126"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126" s="228">
        <f>MPSA!$J126*1.22</f>
        <v>56.510399999999997</v>
      </c>
      <c r="L126" s="45"/>
      <c r="M126" s="46">
        <f t="shared" si="1"/>
        <v>0</v>
      </c>
      <c r="N126" s="46">
        <f>MPSA!$M126*1.22</f>
        <v>0</v>
      </c>
    </row>
    <row r="127" spans="1:14" ht="14.25" customHeight="1">
      <c r="A127" s="43" t="s">
        <v>893</v>
      </c>
      <c r="B127" s="43" t="s">
        <v>894</v>
      </c>
      <c r="C127" s="43" t="s">
        <v>892</v>
      </c>
      <c r="D127" s="43" t="s">
        <v>2047</v>
      </c>
      <c r="E127" s="44" t="s">
        <v>178</v>
      </c>
      <c r="F127" s="44" t="s">
        <v>861</v>
      </c>
      <c r="G127" s="43" t="s">
        <v>180</v>
      </c>
      <c r="H127" s="43" t="s">
        <v>181</v>
      </c>
      <c r="I127" s="227">
        <v>160</v>
      </c>
      <c r="J127" s="220">
        <f>IF(TRIM(Tabela12[[#This Row],[Obračunska enota]])="1 Month(s)",Tabela12[[#This Row],[MAXIMUM RESALE PRICE (MRP) cena brez DDV]]*12,IF(TRIM(Tabela12[[#This Row],[Obračunska enota]])="3 Year(s)",Tabela12[[#This Row],[MAXIMUM RESALE PRICE (MRP) cena brez DDV]]/3,Tabela12[[#This Row],[MAXIMUM RESALE PRICE (MRP) cena brez DDV]]))</f>
        <v>160</v>
      </c>
      <c r="K127" s="228">
        <f>MPSA!$J127*1.22</f>
        <v>195.2</v>
      </c>
      <c r="L127" s="45"/>
      <c r="M127" s="46">
        <f t="shared" si="1"/>
        <v>0</v>
      </c>
      <c r="N127" s="46">
        <f>MPSA!$M127*1.22</f>
        <v>0</v>
      </c>
    </row>
    <row r="128" spans="1:14" ht="14.25" customHeight="1">
      <c r="A128" s="43" t="s">
        <v>982</v>
      </c>
      <c r="B128" s="43" t="s">
        <v>983</v>
      </c>
      <c r="C128" s="43" t="s">
        <v>892</v>
      </c>
      <c r="D128" s="43" t="s">
        <v>2047</v>
      </c>
      <c r="E128" s="44" t="s">
        <v>178</v>
      </c>
      <c r="F128" s="44" t="s">
        <v>959</v>
      </c>
      <c r="G128" s="43" t="s">
        <v>246</v>
      </c>
      <c r="H128" s="43" t="s">
        <v>247</v>
      </c>
      <c r="I128" s="227">
        <v>299</v>
      </c>
      <c r="J128"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128" s="228">
        <f>MPSA!$J128*1.22</f>
        <v>121.59333333333333</v>
      </c>
      <c r="L128" s="45"/>
      <c r="M128" s="46">
        <f t="shared" si="1"/>
        <v>0</v>
      </c>
      <c r="N128" s="46">
        <f>MPSA!$M128*1.22</f>
        <v>0</v>
      </c>
    </row>
    <row r="129" spans="1:14" ht="14.25" customHeight="1">
      <c r="A129" s="43" t="s">
        <v>1113</v>
      </c>
      <c r="B129" s="43" t="s">
        <v>1114</v>
      </c>
      <c r="C129" s="43" t="s">
        <v>892</v>
      </c>
      <c r="D129" s="43" t="s">
        <v>2047</v>
      </c>
      <c r="E129" s="44" t="s">
        <v>178</v>
      </c>
      <c r="F129" s="44" t="s">
        <v>1090</v>
      </c>
      <c r="G129" s="43" t="s">
        <v>329</v>
      </c>
      <c r="H129" s="43" t="s">
        <v>181</v>
      </c>
      <c r="I129" s="227">
        <v>3.86</v>
      </c>
      <c r="J129"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129" s="228">
        <f>MPSA!$J129*1.22</f>
        <v>56.510399999999997</v>
      </c>
      <c r="L129" s="45"/>
      <c r="M129" s="46">
        <f t="shared" si="1"/>
        <v>0</v>
      </c>
      <c r="N129" s="46">
        <f>MPSA!$M129*1.22</f>
        <v>0</v>
      </c>
    </row>
    <row r="130" spans="1:14" ht="14.25" customHeight="1">
      <c r="A130" s="43" t="s">
        <v>270</v>
      </c>
      <c r="B130" s="43" t="s">
        <v>271</v>
      </c>
      <c r="C130" s="43" t="s">
        <v>206</v>
      </c>
      <c r="D130" s="43" t="s">
        <v>2047</v>
      </c>
      <c r="E130" s="44" t="s">
        <v>178</v>
      </c>
      <c r="F130" s="44" t="s">
        <v>245</v>
      </c>
      <c r="G130" s="43" t="s">
        <v>246</v>
      </c>
      <c r="H130" s="43" t="s">
        <v>247</v>
      </c>
      <c r="I130" s="227">
        <v>124</v>
      </c>
      <c r="J130" s="220">
        <f>IF(TRIM(Tabela12[[#This Row],[Obračunska enota]])="1 Month(s)",Tabela12[[#This Row],[MAXIMUM RESALE PRICE (MRP) cena brez DDV]]*12,IF(TRIM(Tabela12[[#This Row],[Obračunska enota]])="3 Year(s)",Tabela12[[#This Row],[MAXIMUM RESALE PRICE (MRP) cena brez DDV]]/3,Tabela12[[#This Row],[MAXIMUM RESALE PRICE (MRP) cena brez DDV]]))</f>
        <v>41.333333333333336</v>
      </c>
      <c r="K130" s="228">
        <f>MPSA!$J130*1.22</f>
        <v>50.426666666666669</v>
      </c>
      <c r="L130" s="45"/>
      <c r="M130" s="46">
        <f t="shared" si="1"/>
        <v>0</v>
      </c>
      <c r="N130" s="46">
        <f>MPSA!$M130*1.22</f>
        <v>0</v>
      </c>
    </row>
    <row r="131" spans="1:14" ht="14.25" customHeight="1">
      <c r="A131" s="43" t="s">
        <v>272</v>
      </c>
      <c r="B131" s="43" t="s">
        <v>273</v>
      </c>
      <c r="C131" s="43" t="s">
        <v>206</v>
      </c>
      <c r="D131" s="43" t="s">
        <v>2047</v>
      </c>
      <c r="E131" s="44" t="s">
        <v>184</v>
      </c>
      <c r="F131" s="44" t="s">
        <v>245</v>
      </c>
      <c r="G131" s="43" t="s">
        <v>246</v>
      </c>
      <c r="H131" s="43" t="s">
        <v>247</v>
      </c>
      <c r="I131" s="227">
        <v>159</v>
      </c>
      <c r="J131" s="220">
        <f>IF(TRIM(Tabela12[[#This Row],[Obračunska enota]])="1 Month(s)",Tabela12[[#This Row],[MAXIMUM RESALE PRICE (MRP) cena brez DDV]]*12,IF(TRIM(Tabela12[[#This Row],[Obračunska enota]])="3 Year(s)",Tabela12[[#This Row],[MAXIMUM RESALE PRICE (MRP) cena brez DDV]]/3,Tabela12[[#This Row],[MAXIMUM RESALE PRICE (MRP) cena brez DDV]]))</f>
        <v>53</v>
      </c>
      <c r="K131" s="228">
        <f>MPSA!$J131*1.22</f>
        <v>64.66</v>
      </c>
      <c r="L131" s="45"/>
      <c r="M131" s="46">
        <f t="shared" si="1"/>
        <v>0</v>
      </c>
      <c r="N131" s="46">
        <f>MPSA!$M131*1.22</f>
        <v>0</v>
      </c>
    </row>
    <row r="132" spans="1:14" ht="14.25" customHeight="1">
      <c r="A132" s="43" t="s">
        <v>346</v>
      </c>
      <c r="B132" s="43" t="s">
        <v>271</v>
      </c>
      <c r="C132" s="43" t="s">
        <v>206</v>
      </c>
      <c r="D132" s="43" t="s">
        <v>2047</v>
      </c>
      <c r="E132" s="44" t="s">
        <v>178</v>
      </c>
      <c r="F132" s="44" t="s">
        <v>328</v>
      </c>
      <c r="G132" s="43" t="s">
        <v>329</v>
      </c>
      <c r="H132" s="43" t="s">
        <v>181</v>
      </c>
      <c r="I132" s="227">
        <v>2.25</v>
      </c>
      <c r="J132" s="220">
        <f>IF(TRIM(Tabela12[[#This Row],[Obračunska enota]])="1 Month(s)",Tabela12[[#This Row],[MAXIMUM RESALE PRICE (MRP) cena brez DDV]]*12,IF(TRIM(Tabela12[[#This Row],[Obračunska enota]])="3 Year(s)",Tabela12[[#This Row],[MAXIMUM RESALE PRICE (MRP) cena brez DDV]]/3,Tabela12[[#This Row],[MAXIMUM RESALE PRICE (MRP) cena brez DDV]]))</f>
        <v>27</v>
      </c>
      <c r="K132" s="228">
        <f>MPSA!$J132*1.22</f>
        <v>32.94</v>
      </c>
      <c r="L132" s="45"/>
      <c r="M132" s="46">
        <f t="shared" si="1"/>
        <v>0</v>
      </c>
      <c r="N132" s="46">
        <f>MPSA!$M132*1.22</f>
        <v>0</v>
      </c>
    </row>
    <row r="133" spans="1:14" ht="14.25" customHeight="1">
      <c r="A133" s="43" t="s">
        <v>347</v>
      </c>
      <c r="B133" s="43" t="s">
        <v>273</v>
      </c>
      <c r="C133" s="43" t="s">
        <v>206</v>
      </c>
      <c r="D133" s="43" t="s">
        <v>2047</v>
      </c>
      <c r="E133" s="44" t="s">
        <v>184</v>
      </c>
      <c r="F133" s="44" t="s">
        <v>328</v>
      </c>
      <c r="G133" s="43" t="s">
        <v>329</v>
      </c>
      <c r="H133" s="43" t="s">
        <v>181</v>
      </c>
      <c r="I133" s="227">
        <v>2.89</v>
      </c>
      <c r="J133" s="220">
        <f>IF(TRIM(Tabela12[[#This Row],[Obračunska enota]])="1 Month(s)",Tabela12[[#This Row],[MAXIMUM RESALE PRICE (MRP) cena brez DDV]]*12,IF(TRIM(Tabela12[[#This Row],[Obračunska enota]])="3 Year(s)",Tabela12[[#This Row],[MAXIMUM RESALE PRICE (MRP) cena brez DDV]]/3,Tabela12[[#This Row],[MAXIMUM RESALE PRICE (MRP) cena brez DDV]]))</f>
        <v>34.68</v>
      </c>
      <c r="K133" s="228">
        <f>MPSA!$J133*1.22</f>
        <v>42.309599999999996</v>
      </c>
      <c r="L133" s="45"/>
      <c r="M133" s="46">
        <f t="shared" si="1"/>
        <v>0</v>
      </c>
      <c r="N133" s="46">
        <f>MPSA!$M133*1.22</f>
        <v>0</v>
      </c>
    </row>
    <row r="134" spans="1:14" ht="14.25" customHeight="1">
      <c r="A134" s="43" t="s">
        <v>1203</v>
      </c>
      <c r="B134" s="43" t="s">
        <v>1204</v>
      </c>
      <c r="C134" s="43" t="s">
        <v>1205</v>
      </c>
      <c r="D134" s="43" t="s">
        <v>2047</v>
      </c>
      <c r="E134" s="44" t="s">
        <v>178</v>
      </c>
      <c r="F134" s="44" t="s">
        <v>1206</v>
      </c>
      <c r="G134" s="43" t="s">
        <v>329</v>
      </c>
      <c r="H134" s="43" t="s">
        <v>181</v>
      </c>
      <c r="I134" s="227">
        <v>0.9</v>
      </c>
      <c r="J134" s="220">
        <f>IF(TRIM(Tabela12[[#This Row],[Obračunska enota]])="1 Month(s)",Tabela12[[#This Row],[MAXIMUM RESALE PRICE (MRP) cena brez DDV]]*12,IF(TRIM(Tabela12[[#This Row],[Obračunska enota]])="3 Year(s)",Tabela12[[#This Row],[MAXIMUM RESALE PRICE (MRP) cena brez DDV]]/3,Tabela12[[#This Row],[MAXIMUM RESALE PRICE (MRP) cena brez DDV]]))</f>
        <v>10.8</v>
      </c>
      <c r="K134" s="228">
        <f>MPSA!$J134*1.22</f>
        <v>13.176</v>
      </c>
      <c r="L134" s="45"/>
      <c r="M134" s="46">
        <f t="shared" si="1"/>
        <v>0</v>
      </c>
      <c r="N134" s="46">
        <f>MPSA!$M134*1.22</f>
        <v>0</v>
      </c>
    </row>
    <row r="135" spans="1:14" ht="14.25" customHeight="1">
      <c r="A135" s="43" t="s">
        <v>1207</v>
      </c>
      <c r="B135" s="43" t="s">
        <v>1208</v>
      </c>
      <c r="C135" s="43" t="s">
        <v>1205</v>
      </c>
      <c r="D135" s="43" t="s">
        <v>2047</v>
      </c>
      <c r="E135" s="44" t="s">
        <v>178</v>
      </c>
      <c r="F135" s="44" t="s">
        <v>1206</v>
      </c>
      <c r="G135" s="43" t="s">
        <v>329</v>
      </c>
      <c r="H135" s="43" t="s">
        <v>181</v>
      </c>
      <c r="I135" s="227">
        <v>1.54</v>
      </c>
      <c r="J135" s="220">
        <f>IF(TRIM(Tabela12[[#This Row],[Obračunska enota]])="1 Month(s)",Tabela12[[#This Row],[MAXIMUM RESALE PRICE (MRP) cena brez DDV]]*12,IF(TRIM(Tabela12[[#This Row],[Obračunska enota]])="3 Year(s)",Tabela12[[#This Row],[MAXIMUM RESALE PRICE (MRP) cena brez DDV]]/3,Tabela12[[#This Row],[MAXIMUM RESALE PRICE (MRP) cena brez DDV]]))</f>
        <v>18.48</v>
      </c>
      <c r="K135" s="228">
        <f>MPSA!$J135*1.22</f>
        <v>22.5456</v>
      </c>
      <c r="L135" s="45"/>
      <c r="M135" s="46">
        <f t="shared" si="1"/>
        <v>0</v>
      </c>
      <c r="N135" s="46">
        <f>MPSA!$M135*1.22</f>
        <v>0</v>
      </c>
    </row>
    <row r="136" spans="1:14" ht="14.25" customHeight="1">
      <c r="A136" s="43" t="s">
        <v>1209</v>
      </c>
      <c r="B136" s="43" t="s">
        <v>1210</v>
      </c>
      <c r="C136" s="43" t="s">
        <v>565</v>
      </c>
      <c r="D136" s="43" t="s">
        <v>2047</v>
      </c>
      <c r="E136" s="44" t="s">
        <v>178</v>
      </c>
      <c r="F136" s="44" t="s">
        <v>1206</v>
      </c>
      <c r="G136" s="43" t="s">
        <v>329</v>
      </c>
      <c r="H136" s="43" t="s">
        <v>181</v>
      </c>
      <c r="I136" s="227">
        <v>21</v>
      </c>
      <c r="J136" s="220">
        <f>IF(TRIM(Tabela12[[#This Row],[Obračunska enota]])="1 Month(s)",Tabela12[[#This Row],[MAXIMUM RESALE PRICE (MRP) cena brez DDV]]*12,IF(TRIM(Tabela12[[#This Row],[Obračunska enota]])="3 Year(s)",Tabela12[[#This Row],[MAXIMUM RESALE PRICE (MRP) cena brez DDV]]/3,Tabela12[[#This Row],[MAXIMUM RESALE PRICE (MRP) cena brez DDV]]))</f>
        <v>252</v>
      </c>
      <c r="K136" s="228">
        <f>MPSA!$J136*1.22</f>
        <v>307.44</v>
      </c>
      <c r="L136" s="45"/>
      <c r="M136" s="46">
        <f t="shared" si="1"/>
        <v>0</v>
      </c>
      <c r="N136" s="46">
        <f>MPSA!$M136*1.22</f>
        <v>0</v>
      </c>
    </row>
    <row r="137" spans="1:14" ht="14.25" customHeight="1">
      <c r="A137" s="43" t="s">
        <v>1211</v>
      </c>
      <c r="B137" s="43" t="s">
        <v>1212</v>
      </c>
      <c r="C137" s="43" t="s">
        <v>1213</v>
      </c>
      <c r="D137" s="43" t="s">
        <v>2047</v>
      </c>
      <c r="E137" s="44" t="s">
        <v>178</v>
      </c>
      <c r="F137" s="44" t="s">
        <v>1206</v>
      </c>
      <c r="G137" s="43" t="s">
        <v>329</v>
      </c>
      <c r="H137" s="43" t="s">
        <v>181</v>
      </c>
      <c r="I137" s="227">
        <v>0.75</v>
      </c>
      <c r="J137" s="220">
        <f>IF(TRIM(Tabela12[[#This Row],[Obračunska enota]])="1 Month(s)",Tabela12[[#This Row],[MAXIMUM RESALE PRICE (MRP) cena brez DDV]]*12,IF(TRIM(Tabela12[[#This Row],[Obračunska enota]])="3 Year(s)",Tabela12[[#This Row],[MAXIMUM RESALE PRICE (MRP) cena brez DDV]]/3,Tabela12[[#This Row],[MAXIMUM RESALE PRICE (MRP) cena brez DDV]]))</f>
        <v>9</v>
      </c>
      <c r="K137" s="228">
        <f>MPSA!$J137*1.22</f>
        <v>10.98</v>
      </c>
      <c r="L137" s="45"/>
      <c r="M137" s="46">
        <f t="shared" si="1"/>
        <v>0</v>
      </c>
      <c r="N137" s="46">
        <f>MPSA!$M137*1.22</f>
        <v>0</v>
      </c>
    </row>
    <row r="138" spans="1:14" ht="14.25" customHeight="1">
      <c r="A138" s="43" t="s">
        <v>984</v>
      </c>
      <c r="B138" s="43" t="s">
        <v>985</v>
      </c>
      <c r="C138" s="43" t="s">
        <v>304</v>
      </c>
      <c r="D138" s="43" t="s">
        <v>2047</v>
      </c>
      <c r="E138" s="44" t="s">
        <v>396</v>
      </c>
      <c r="F138" s="44" t="s">
        <v>959</v>
      </c>
      <c r="G138" s="43" t="s">
        <v>246</v>
      </c>
      <c r="H138" s="43" t="s">
        <v>247</v>
      </c>
      <c r="I138" s="227">
        <v>570</v>
      </c>
      <c r="J138" s="220">
        <f>IF(TRIM(Tabela12[[#This Row],[Obračunska enota]])="1 Month(s)",Tabela12[[#This Row],[MAXIMUM RESALE PRICE (MRP) cena brez DDV]]*12,IF(TRIM(Tabela12[[#This Row],[Obračunska enota]])="3 Year(s)",Tabela12[[#This Row],[MAXIMUM RESALE PRICE (MRP) cena brez DDV]]/3,Tabela12[[#This Row],[MAXIMUM RESALE PRICE (MRP) cena brez DDV]]))</f>
        <v>190</v>
      </c>
      <c r="K138" s="228">
        <f>MPSA!$J138*1.22</f>
        <v>231.79999999999998</v>
      </c>
      <c r="L138" s="45"/>
      <c r="M138" s="46">
        <f t="shared" si="1"/>
        <v>0</v>
      </c>
      <c r="N138" s="46">
        <f>MPSA!$M138*1.22</f>
        <v>0</v>
      </c>
    </row>
    <row r="139" spans="1:14" ht="14.25" customHeight="1">
      <c r="A139" s="43" t="s">
        <v>1115</v>
      </c>
      <c r="B139" s="43" t="s">
        <v>1116</v>
      </c>
      <c r="C139" s="43" t="s">
        <v>304</v>
      </c>
      <c r="D139" s="43" t="s">
        <v>2047</v>
      </c>
      <c r="E139" s="44" t="s">
        <v>396</v>
      </c>
      <c r="F139" s="44" t="s">
        <v>1090</v>
      </c>
      <c r="G139" s="43" t="s">
        <v>329</v>
      </c>
      <c r="H139" s="43" t="s">
        <v>181</v>
      </c>
      <c r="I139" s="227">
        <v>7</v>
      </c>
      <c r="J139" s="220">
        <f>IF(TRIM(Tabela12[[#This Row],[Obračunska enota]])="1 Month(s)",Tabela12[[#This Row],[MAXIMUM RESALE PRICE (MRP) cena brez DDV]]*12,IF(TRIM(Tabela12[[#This Row],[Obračunska enota]])="3 Year(s)",Tabela12[[#This Row],[MAXIMUM RESALE PRICE (MRP) cena brez DDV]]/3,Tabela12[[#This Row],[MAXIMUM RESALE PRICE (MRP) cena brez DDV]]))</f>
        <v>84</v>
      </c>
      <c r="K139" s="228">
        <f>MPSA!$J139*1.22</f>
        <v>102.48</v>
      </c>
      <c r="L139" s="45"/>
      <c r="M139" s="46">
        <f t="shared" si="1"/>
        <v>0</v>
      </c>
      <c r="N139" s="46">
        <f>MPSA!$M139*1.22</f>
        <v>0</v>
      </c>
    </row>
    <row r="140" spans="1:14" ht="14.25" customHeight="1">
      <c r="A140" s="43" t="s">
        <v>895</v>
      </c>
      <c r="B140" s="43" t="s">
        <v>896</v>
      </c>
      <c r="C140" s="43" t="s">
        <v>177</v>
      </c>
      <c r="D140" s="43" t="s">
        <v>2047</v>
      </c>
      <c r="E140" s="44" t="s">
        <v>396</v>
      </c>
      <c r="F140" s="44" t="s">
        <v>861</v>
      </c>
      <c r="G140" s="43" t="s">
        <v>180</v>
      </c>
      <c r="H140" s="43" t="s">
        <v>181</v>
      </c>
      <c r="I140" s="227">
        <v>830</v>
      </c>
      <c r="J140" s="220">
        <f>IF(TRIM(Tabela12[[#This Row],[Obračunska enota]])="1 Month(s)",Tabela12[[#This Row],[MAXIMUM RESALE PRICE (MRP) cena brez DDV]]*12,IF(TRIM(Tabela12[[#This Row],[Obračunska enota]])="3 Year(s)",Tabela12[[#This Row],[MAXIMUM RESALE PRICE (MRP) cena brez DDV]]/3,Tabela12[[#This Row],[MAXIMUM RESALE PRICE (MRP) cena brez DDV]]))</f>
        <v>830</v>
      </c>
      <c r="K140" s="228">
        <f>MPSA!$J140*1.22</f>
        <v>1012.6</v>
      </c>
      <c r="L140" s="45"/>
      <c r="M140" s="46">
        <f t="shared" si="1"/>
        <v>0</v>
      </c>
      <c r="N140" s="46">
        <f>MPSA!$M140*1.22</f>
        <v>0</v>
      </c>
    </row>
    <row r="141" spans="1:14" ht="14.25" customHeight="1">
      <c r="A141" s="43" t="s">
        <v>986</v>
      </c>
      <c r="B141" s="43" t="s">
        <v>987</v>
      </c>
      <c r="C141" s="43" t="s">
        <v>177</v>
      </c>
      <c r="D141" s="43" t="s">
        <v>2047</v>
      </c>
      <c r="E141" s="44" t="s">
        <v>396</v>
      </c>
      <c r="F141" s="44" t="s">
        <v>959</v>
      </c>
      <c r="G141" s="43" t="s">
        <v>246</v>
      </c>
      <c r="H141" s="43" t="s">
        <v>247</v>
      </c>
      <c r="I141" s="227">
        <v>1453</v>
      </c>
      <c r="J141" s="220">
        <f>IF(TRIM(Tabela12[[#This Row],[Obračunska enota]])="1 Month(s)",Tabela12[[#This Row],[MAXIMUM RESALE PRICE (MRP) cena brez DDV]]*12,IF(TRIM(Tabela12[[#This Row],[Obračunska enota]])="3 Year(s)",Tabela12[[#This Row],[MAXIMUM RESALE PRICE (MRP) cena brez DDV]]/3,Tabela12[[#This Row],[MAXIMUM RESALE PRICE (MRP) cena brez DDV]]))</f>
        <v>484.33333333333331</v>
      </c>
      <c r="K141" s="228">
        <f>MPSA!$J141*1.22</f>
        <v>590.88666666666666</v>
      </c>
      <c r="L141" s="45"/>
      <c r="M141" s="46">
        <f t="shared" si="1"/>
        <v>0</v>
      </c>
      <c r="N141" s="46">
        <f>MPSA!$M141*1.22</f>
        <v>0</v>
      </c>
    </row>
    <row r="142" spans="1:14" ht="14.25" customHeight="1">
      <c r="A142" s="43" t="s">
        <v>1117</v>
      </c>
      <c r="B142" s="43" t="s">
        <v>1118</v>
      </c>
      <c r="C142" s="43" t="s">
        <v>177</v>
      </c>
      <c r="D142" s="43" t="s">
        <v>2047</v>
      </c>
      <c r="E142" s="44" t="s">
        <v>396</v>
      </c>
      <c r="F142" s="44" t="s">
        <v>1090</v>
      </c>
      <c r="G142" s="43" t="s">
        <v>329</v>
      </c>
      <c r="H142" s="43" t="s">
        <v>181</v>
      </c>
      <c r="I142" s="227">
        <v>18</v>
      </c>
      <c r="J142" s="220">
        <f>IF(TRIM(Tabela12[[#This Row],[Obračunska enota]])="1 Month(s)",Tabela12[[#This Row],[MAXIMUM RESALE PRICE (MRP) cena brez DDV]]*12,IF(TRIM(Tabela12[[#This Row],[Obračunska enota]])="3 Year(s)",Tabela12[[#This Row],[MAXIMUM RESALE PRICE (MRP) cena brez DDV]]/3,Tabela12[[#This Row],[MAXIMUM RESALE PRICE (MRP) cena brez DDV]]))</f>
        <v>216</v>
      </c>
      <c r="K142" s="228">
        <f>MPSA!$J142*1.22</f>
        <v>263.52</v>
      </c>
      <c r="L142" s="45"/>
      <c r="M142" s="46">
        <f t="shared" si="1"/>
        <v>0</v>
      </c>
      <c r="N142" s="46">
        <f>MPSA!$M142*1.22</f>
        <v>0</v>
      </c>
    </row>
    <row r="143" spans="1:14" ht="14.25" customHeight="1">
      <c r="A143" s="43" t="s">
        <v>897</v>
      </c>
      <c r="B143" s="43" t="s">
        <v>898</v>
      </c>
      <c r="C143" s="43" t="s">
        <v>187</v>
      </c>
      <c r="D143" s="43" t="s">
        <v>2047</v>
      </c>
      <c r="E143" s="44" t="s">
        <v>396</v>
      </c>
      <c r="F143" s="44" t="s">
        <v>861</v>
      </c>
      <c r="G143" s="43" t="s">
        <v>180</v>
      </c>
      <c r="H143" s="43" t="s">
        <v>181</v>
      </c>
      <c r="I143" s="227">
        <v>6913</v>
      </c>
      <c r="J143" s="220">
        <f>IF(TRIM(Tabela12[[#This Row],[Obračunska enota]])="1 Month(s)",Tabela12[[#This Row],[MAXIMUM RESALE PRICE (MRP) cena brez DDV]]*12,IF(TRIM(Tabela12[[#This Row],[Obračunska enota]])="3 Year(s)",Tabela12[[#This Row],[MAXIMUM RESALE PRICE (MRP) cena brez DDV]]/3,Tabela12[[#This Row],[MAXIMUM RESALE PRICE (MRP) cena brez DDV]]))</f>
        <v>6913</v>
      </c>
      <c r="K143" s="228">
        <f>MPSA!$J143*1.22</f>
        <v>8433.86</v>
      </c>
      <c r="L143" s="45"/>
      <c r="M143" s="46">
        <f t="shared" si="1"/>
        <v>0</v>
      </c>
      <c r="N143" s="46">
        <f>MPSA!$M143*1.22</f>
        <v>0</v>
      </c>
    </row>
    <row r="144" spans="1:14" ht="14.25" customHeight="1">
      <c r="A144" s="43" t="s">
        <v>988</v>
      </c>
      <c r="B144" s="43" t="s">
        <v>989</v>
      </c>
      <c r="C144" s="43" t="s">
        <v>187</v>
      </c>
      <c r="D144" s="43" t="s">
        <v>2047</v>
      </c>
      <c r="E144" s="44" t="s">
        <v>396</v>
      </c>
      <c r="F144" s="44" t="s">
        <v>959</v>
      </c>
      <c r="G144" s="43" t="s">
        <v>246</v>
      </c>
      <c r="H144" s="43" t="s">
        <v>247</v>
      </c>
      <c r="I144" s="227">
        <v>12097</v>
      </c>
      <c r="J144" s="220">
        <f>IF(TRIM(Tabela12[[#This Row],[Obračunska enota]])="1 Month(s)",Tabela12[[#This Row],[MAXIMUM RESALE PRICE (MRP) cena brez DDV]]*12,IF(TRIM(Tabela12[[#This Row],[Obračunska enota]])="3 Year(s)",Tabela12[[#This Row],[MAXIMUM RESALE PRICE (MRP) cena brez DDV]]/3,Tabela12[[#This Row],[MAXIMUM RESALE PRICE (MRP) cena brez DDV]]))</f>
        <v>4032.3333333333335</v>
      </c>
      <c r="K144" s="228">
        <f>MPSA!$J144*1.22</f>
        <v>4919.4466666666667</v>
      </c>
      <c r="L144" s="45"/>
      <c r="M144" s="46">
        <f t="shared" si="1"/>
        <v>0</v>
      </c>
      <c r="N144" s="46">
        <f>MPSA!$M144*1.22</f>
        <v>0</v>
      </c>
    </row>
    <row r="145" spans="1:14" ht="14.25" customHeight="1">
      <c r="A145" s="43" t="s">
        <v>1119</v>
      </c>
      <c r="B145" s="43" t="s">
        <v>1120</v>
      </c>
      <c r="C145" s="43" t="s">
        <v>187</v>
      </c>
      <c r="D145" s="43" t="s">
        <v>2047</v>
      </c>
      <c r="E145" s="44" t="s">
        <v>396</v>
      </c>
      <c r="F145" s="44" t="s">
        <v>1090</v>
      </c>
      <c r="G145" s="43" t="s">
        <v>329</v>
      </c>
      <c r="H145" s="43" t="s">
        <v>181</v>
      </c>
      <c r="I145" s="227">
        <v>144</v>
      </c>
      <c r="J145" s="220">
        <f>IF(TRIM(Tabela12[[#This Row],[Obračunska enota]])="1 Month(s)",Tabela12[[#This Row],[MAXIMUM RESALE PRICE (MRP) cena brez DDV]]*12,IF(TRIM(Tabela12[[#This Row],[Obračunska enota]])="3 Year(s)",Tabela12[[#This Row],[MAXIMUM RESALE PRICE (MRP) cena brez DDV]]/3,Tabela12[[#This Row],[MAXIMUM RESALE PRICE (MRP) cena brez DDV]]))</f>
        <v>1728</v>
      </c>
      <c r="K145" s="228">
        <f>MPSA!$J145*1.22</f>
        <v>2108.16</v>
      </c>
      <c r="L145" s="45"/>
      <c r="M145" s="46">
        <f t="shared" si="1"/>
        <v>0</v>
      </c>
      <c r="N145" s="46">
        <f>MPSA!$M145*1.22</f>
        <v>0</v>
      </c>
    </row>
    <row r="146" spans="1:14" ht="14.25" customHeight="1">
      <c r="A146" s="43" t="s">
        <v>899</v>
      </c>
      <c r="B146" s="43" t="s">
        <v>900</v>
      </c>
      <c r="C146" s="43" t="s">
        <v>196</v>
      </c>
      <c r="D146" s="43" t="s">
        <v>2047</v>
      </c>
      <c r="E146" s="44" t="s">
        <v>396</v>
      </c>
      <c r="F146" s="44" t="s">
        <v>861</v>
      </c>
      <c r="G146" s="43" t="s">
        <v>180</v>
      </c>
      <c r="H146" s="43" t="s">
        <v>181</v>
      </c>
      <c r="I146" s="227">
        <v>5237</v>
      </c>
      <c r="J146" s="220">
        <f>IF(TRIM(Tabela12[[#This Row],[Obračunska enota]])="1 Month(s)",Tabela12[[#This Row],[MAXIMUM RESALE PRICE (MRP) cena brez DDV]]*12,IF(TRIM(Tabela12[[#This Row],[Obračunska enota]])="3 Year(s)",Tabela12[[#This Row],[MAXIMUM RESALE PRICE (MRP) cena brez DDV]]/3,Tabela12[[#This Row],[MAXIMUM RESALE PRICE (MRP) cena brez DDV]]))</f>
        <v>5237</v>
      </c>
      <c r="K146" s="228">
        <f>MPSA!$J146*1.22</f>
        <v>6389.1399999999994</v>
      </c>
      <c r="L146" s="45"/>
      <c r="M146" s="46">
        <f t="shared" si="1"/>
        <v>0</v>
      </c>
      <c r="N146" s="46">
        <f>MPSA!$M146*1.22</f>
        <v>0</v>
      </c>
    </row>
    <row r="147" spans="1:14" ht="14.25" customHeight="1">
      <c r="A147" s="43" t="s">
        <v>990</v>
      </c>
      <c r="B147" s="43" t="s">
        <v>991</v>
      </c>
      <c r="C147" s="43" t="s">
        <v>196</v>
      </c>
      <c r="D147" s="43" t="s">
        <v>2047</v>
      </c>
      <c r="E147" s="44" t="s">
        <v>396</v>
      </c>
      <c r="F147" s="44" t="s">
        <v>959</v>
      </c>
      <c r="G147" s="43" t="s">
        <v>246</v>
      </c>
      <c r="H147" s="43" t="s">
        <v>247</v>
      </c>
      <c r="I147" s="227">
        <v>9165</v>
      </c>
      <c r="J147" s="220">
        <f>IF(TRIM(Tabela12[[#This Row],[Obračunska enota]])="1 Month(s)",Tabela12[[#This Row],[MAXIMUM RESALE PRICE (MRP) cena brez DDV]]*12,IF(TRIM(Tabela12[[#This Row],[Obračunska enota]])="3 Year(s)",Tabela12[[#This Row],[MAXIMUM RESALE PRICE (MRP) cena brez DDV]]/3,Tabela12[[#This Row],[MAXIMUM RESALE PRICE (MRP) cena brez DDV]]))</f>
        <v>3055</v>
      </c>
      <c r="K147" s="228">
        <f>MPSA!$J147*1.22</f>
        <v>3727.1</v>
      </c>
      <c r="L147" s="45"/>
      <c r="M147" s="46">
        <f t="shared" si="1"/>
        <v>0</v>
      </c>
      <c r="N147" s="46">
        <f>MPSA!$M147*1.22</f>
        <v>0</v>
      </c>
    </row>
    <row r="148" spans="1:14" ht="14.25" customHeight="1">
      <c r="A148" s="43" t="s">
        <v>1121</v>
      </c>
      <c r="B148" s="43" t="s">
        <v>1122</v>
      </c>
      <c r="C148" s="43" t="s">
        <v>196</v>
      </c>
      <c r="D148" s="43" t="s">
        <v>2047</v>
      </c>
      <c r="E148" s="44" t="s">
        <v>396</v>
      </c>
      <c r="F148" s="44" t="s">
        <v>1090</v>
      </c>
      <c r="G148" s="43" t="s">
        <v>329</v>
      </c>
      <c r="H148" s="43" t="s">
        <v>181</v>
      </c>
      <c r="I148" s="227">
        <v>110</v>
      </c>
      <c r="J148" s="220">
        <f>IF(TRIM(Tabela12[[#This Row],[Obračunska enota]])="1 Month(s)",Tabela12[[#This Row],[MAXIMUM RESALE PRICE (MRP) cena brez DDV]]*12,IF(TRIM(Tabela12[[#This Row],[Obračunska enota]])="3 Year(s)",Tabela12[[#This Row],[MAXIMUM RESALE PRICE (MRP) cena brez DDV]]/3,Tabela12[[#This Row],[MAXIMUM RESALE PRICE (MRP) cena brez DDV]]))</f>
        <v>1320</v>
      </c>
      <c r="K148" s="228">
        <f>MPSA!$J148*1.22</f>
        <v>1610.3999999999999</v>
      </c>
      <c r="L148" s="45"/>
      <c r="M148" s="46">
        <f t="shared" si="1"/>
        <v>0</v>
      </c>
      <c r="N148" s="46">
        <f>MPSA!$M148*1.22</f>
        <v>0</v>
      </c>
    </row>
    <row r="149" spans="1:14" ht="14.25" customHeight="1">
      <c r="A149" s="43" t="s">
        <v>901</v>
      </c>
      <c r="B149" s="43" t="s">
        <v>902</v>
      </c>
      <c r="C149" s="43" t="s">
        <v>206</v>
      </c>
      <c r="D149" s="43" t="s">
        <v>2047</v>
      </c>
      <c r="E149" s="44" t="s">
        <v>396</v>
      </c>
      <c r="F149" s="44" t="s">
        <v>861</v>
      </c>
      <c r="G149" s="43" t="s">
        <v>180</v>
      </c>
      <c r="H149" s="43" t="s">
        <v>181</v>
      </c>
      <c r="I149" s="227">
        <v>721</v>
      </c>
      <c r="J149" s="220">
        <f>IF(TRIM(Tabela12[[#This Row],[Obračunska enota]])="1 Month(s)",Tabela12[[#This Row],[MAXIMUM RESALE PRICE (MRP) cena brez DDV]]*12,IF(TRIM(Tabela12[[#This Row],[Obračunska enota]])="3 Year(s)",Tabela12[[#This Row],[MAXIMUM RESALE PRICE (MRP) cena brez DDV]]/3,Tabela12[[#This Row],[MAXIMUM RESALE PRICE (MRP) cena brez DDV]]))</f>
        <v>721</v>
      </c>
      <c r="K149" s="228">
        <f>MPSA!$J149*1.22</f>
        <v>879.62</v>
      </c>
      <c r="L149" s="45"/>
      <c r="M149" s="46">
        <f t="shared" si="1"/>
        <v>0</v>
      </c>
      <c r="N149" s="46">
        <f>MPSA!$M149*1.22</f>
        <v>0</v>
      </c>
    </row>
    <row r="150" spans="1:14" ht="14.25" customHeight="1">
      <c r="A150" s="43" t="s">
        <v>992</v>
      </c>
      <c r="B150" s="43" t="s">
        <v>993</v>
      </c>
      <c r="C150" s="43" t="s">
        <v>206</v>
      </c>
      <c r="D150" s="43" t="s">
        <v>2047</v>
      </c>
      <c r="E150" s="44" t="s">
        <v>396</v>
      </c>
      <c r="F150" s="44" t="s">
        <v>959</v>
      </c>
      <c r="G150" s="43" t="s">
        <v>246</v>
      </c>
      <c r="H150" s="43" t="s">
        <v>247</v>
      </c>
      <c r="I150" s="227">
        <v>1260</v>
      </c>
      <c r="J150" s="220">
        <f>IF(TRIM(Tabela12[[#This Row],[Obračunska enota]])="1 Month(s)",Tabela12[[#This Row],[MAXIMUM RESALE PRICE (MRP) cena brez DDV]]*12,IF(TRIM(Tabela12[[#This Row],[Obračunska enota]])="3 Year(s)",Tabela12[[#This Row],[MAXIMUM RESALE PRICE (MRP) cena brez DDV]]/3,Tabela12[[#This Row],[MAXIMUM RESALE PRICE (MRP) cena brez DDV]]))</f>
        <v>420</v>
      </c>
      <c r="K150" s="228">
        <f>MPSA!$J150*1.22</f>
        <v>512.4</v>
      </c>
      <c r="L150" s="45"/>
      <c r="M150" s="46">
        <f t="shared" si="1"/>
        <v>0</v>
      </c>
      <c r="N150" s="46">
        <f>MPSA!$M150*1.22</f>
        <v>0</v>
      </c>
    </row>
    <row r="151" spans="1:14" ht="14.25" customHeight="1">
      <c r="A151" s="43" t="s">
        <v>1123</v>
      </c>
      <c r="B151" s="43" t="s">
        <v>1124</v>
      </c>
      <c r="C151" s="43" t="s">
        <v>206</v>
      </c>
      <c r="D151" s="43" t="s">
        <v>2047</v>
      </c>
      <c r="E151" s="44" t="s">
        <v>396</v>
      </c>
      <c r="F151" s="44" t="s">
        <v>1090</v>
      </c>
      <c r="G151" s="43" t="s">
        <v>329</v>
      </c>
      <c r="H151" s="43" t="s">
        <v>181</v>
      </c>
      <c r="I151" s="227">
        <v>15</v>
      </c>
      <c r="J151" s="220">
        <f>IF(TRIM(Tabela12[[#This Row],[Obračunska enota]])="1 Month(s)",Tabela12[[#This Row],[MAXIMUM RESALE PRICE (MRP) cena brez DDV]]*12,IF(TRIM(Tabela12[[#This Row],[Obračunska enota]])="3 Year(s)",Tabela12[[#This Row],[MAXIMUM RESALE PRICE (MRP) cena brez DDV]]/3,Tabela12[[#This Row],[MAXIMUM RESALE PRICE (MRP) cena brez DDV]]))</f>
        <v>180</v>
      </c>
      <c r="K151" s="228">
        <f>MPSA!$J151*1.22</f>
        <v>219.6</v>
      </c>
      <c r="L151" s="45"/>
      <c r="M151" s="46">
        <f t="shared" si="1"/>
        <v>0</v>
      </c>
      <c r="N151" s="46">
        <f>MPSA!$M151*1.22</f>
        <v>0</v>
      </c>
    </row>
    <row r="152" spans="1:14" ht="14.25" customHeight="1">
      <c r="A152" s="43" t="s">
        <v>903</v>
      </c>
      <c r="B152" s="43" t="s">
        <v>904</v>
      </c>
      <c r="C152" s="43" t="s">
        <v>206</v>
      </c>
      <c r="D152" s="43" t="s">
        <v>2047</v>
      </c>
      <c r="E152" s="44" t="s">
        <v>396</v>
      </c>
      <c r="F152" s="44" t="s">
        <v>861</v>
      </c>
      <c r="G152" s="43" t="s">
        <v>180</v>
      </c>
      <c r="H152" s="43" t="s">
        <v>181</v>
      </c>
      <c r="I152" s="227">
        <v>4119</v>
      </c>
      <c r="J152" s="220">
        <f>IF(TRIM(Tabela12[[#This Row],[Obračunska enota]])="1 Month(s)",Tabela12[[#This Row],[MAXIMUM RESALE PRICE (MRP) cena brez DDV]]*12,IF(TRIM(Tabela12[[#This Row],[Obračunska enota]])="3 Year(s)",Tabela12[[#This Row],[MAXIMUM RESALE PRICE (MRP) cena brez DDV]]/3,Tabela12[[#This Row],[MAXIMUM RESALE PRICE (MRP) cena brez DDV]]))</f>
        <v>4119</v>
      </c>
      <c r="K152" s="228">
        <f>MPSA!$J152*1.22</f>
        <v>5025.18</v>
      </c>
      <c r="L152" s="45"/>
      <c r="M152" s="46">
        <f t="shared" si="1"/>
        <v>0</v>
      </c>
      <c r="N152" s="46">
        <f>MPSA!$M152*1.22</f>
        <v>0</v>
      </c>
    </row>
    <row r="153" spans="1:14" ht="14.25" customHeight="1">
      <c r="A153" s="43" t="s">
        <v>994</v>
      </c>
      <c r="B153" s="43" t="s">
        <v>995</v>
      </c>
      <c r="C153" s="43" t="s">
        <v>206</v>
      </c>
      <c r="D153" s="43" t="s">
        <v>2047</v>
      </c>
      <c r="E153" s="44" t="s">
        <v>396</v>
      </c>
      <c r="F153" s="44" t="s">
        <v>959</v>
      </c>
      <c r="G153" s="43" t="s">
        <v>246</v>
      </c>
      <c r="H153" s="43" t="s">
        <v>247</v>
      </c>
      <c r="I153" s="227">
        <v>7209</v>
      </c>
      <c r="J153" s="220">
        <f>IF(TRIM(Tabela12[[#This Row],[Obračunska enota]])="1 Month(s)",Tabela12[[#This Row],[MAXIMUM RESALE PRICE (MRP) cena brez DDV]]*12,IF(TRIM(Tabela12[[#This Row],[Obračunska enota]])="3 Year(s)",Tabela12[[#This Row],[MAXIMUM RESALE PRICE (MRP) cena brez DDV]]/3,Tabela12[[#This Row],[MAXIMUM RESALE PRICE (MRP) cena brez DDV]]))</f>
        <v>2403</v>
      </c>
      <c r="K153" s="228">
        <f>MPSA!$J153*1.22</f>
        <v>2931.66</v>
      </c>
      <c r="L153" s="45"/>
      <c r="M153" s="46">
        <f t="shared" si="1"/>
        <v>0</v>
      </c>
      <c r="N153" s="46">
        <f>MPSA!$M153*1.22</f>
        <v>0</v>
      </c>
    </row>
    <row r="154" spans="1:14" ht="14.25" customHeight="1">
      <c r="A154" s="43" t="s">
        <v>1125</v>
      </c>
      <c r="B154" s="43" t="s">
        <v>1126</v>
      </c>
      <c r="C154" s="43" t="s">
        <v>206</v>
      </c>
      <c r="D154" s="43" t="s">
        <v>2047</v>
      </c>
      <c r="E154" s="44" t="s">
        <v>396</v>
      </c>
      <c r="F154" s="44" t="s">
        <v>1090</v>
      </c>
      <c r="G154" s="43" t="s">
        <v>329</v>
      </c>
      <c r="H154" s="43" t="s">
        <v>181</v>
      </c>
      <c r="I154" s="227">
        <v>86</v>
      </c>
      <c r="J154" s="220">
        <f>IF(TRIM(Tabela12[[#This Row],[Obračunska enota]])="1 Month(s)",Tabela12[[#This Row],[MAXIMUM RESALE PRICE (MRP) cena brez DDV]]*12,IF(TRIM(Tabela12[[#This Row],[Obračunska enota]])="3 Year(s)",Tabela12[[#This Row],[MAXIMUM RESALE PRICE (MRP) cena brez DDV]]/3,Tabela12[[#This Row],[MAXIMUM RESALE PRICE (MRP) cena brez DDV]]))</f>
        <v>1032</v>
      </c>
      <c r="K154" s="228">
        <f>MPSA!$J154*1.22</f>
        <v>1259.04</v>
      </c>
      <c r="L154" s="45"/>
      <c r="M154" s="46">
        <f t="shared" si="1"/>
        <v>0</v>
      </c>
      <c r="N154" s="46">
        <f>MPSA!$M154*1.22</f>
        <v>0</v>
      </c>
    </row>
    <row r="155" spans="1:14" ht="14.25" customHeight="1">
      <c r="A155" s="43" t="s">
        <v>905</v>
      </c>
      <c r="B155" s="43" t="s">
        <v>906</v>
      </c>
      <c r="C155" s="43" t="s">
        <v>177</v>
      </c>
      <c r="D155" s="43" t="s">
        <v>2047</v>
      </c>
      <c r="E155" s="44" t="s">
        <v>907</v>
      </c>
      <c r="F155" s="44" t="s">
        <v>861</v>
      </c>
      <c r="G155" s="43" t="s">
        <v>180</v>
      </c>
      <c r="H155" s="43" t="s">
        <v>181</v>
      </c>
      <c r="I155" s="227">
        <v>3315</v>
      </c>
      <c r="J155" s="220">
        <f>IF(TRIM(Tabela12[[#This Row],[Obračunska enota]])="1 Month(s)",Tabela12[[#This Row],[MAXIMUM RESALE PRICE (MRP) cena brez DDV]]*12,IF(TRIM(Tabela12[[#This Row],[Obračunska enota]])="3 Year(s)",Tabela12[[#This Row],[MAXIMUM RESALE PRICE (MRP) cena brez DDV]]/3,Tabela12[[#This Row],[MAXIMUM RESALE PRICE (MRP) cena brez DDV]]))</f>
        <v>3315</v>
      </c>
      <c r="K155" s="228">
        <f>MPSA!$J155*1.22</f>
        <v>4044.2999999999997</v>
      </c>
      <c r="L155" s="45"/>
      <c r="M155" s="46">
        <f t="shared" si="1"/>
        <v>0</v>
      </c>
      <c r="N155" s="46">
        <f>MPSA!$M155*1.22</f>
        <v>0</v>
      </c>
    </row>
    <row r="156" spans="1:14" ht="14.25" customHeight="1">
      <c r="A156" s="43" t="s">
        <v>996</v>
      </c>
      <c r="B156" s="43" t="s">
        <v>997</v>
      </c>
      <c r="C156" s="43" t="s">
        <v>177</v>
      </c>
      <c r="D156" s="43" t="s">
        <v>2047</v>
      </c>
      <c r="E156" s="44" t="s">
        <v>907</v>
      </c>
      <c r="F156" s="44" t="s">
        <v>959</v>
      </c>
      <c r="G156" s="43" t="s">
        <v>246</v>
      </c>
      <c r="H156" s="43" t="s">
        <v>247</v>
      </c>
      <c r="I156" s="227">
        <v>5800</v>
      </c>
      <c r="J156" s="220">
        <f>IF(TRIM(Tabela12[[#This Row],[Obračunska enota]])="1 Month(s)",Tabela12[[#This Row],[MAXIMUM RESALE PRICE (MRP) cena brez DDV]]*12,IF(TRIM(Tabela12[[#This Row],[Obračunska enota]])="3 Year(s)",Tabela12[[#This Row],[MAXIMUM RESALE PRICE (MRP) cena brez DDV]]/3,Tabela12[[#This Row],[MAXIMUM RESALE PRICE (MRP) cena brez DDV]]))</f>
        <v>1933.3333333333333</v>
      </c>
      <c r="K156" s="228">
        <f>MPSA!$J156*1.22</f>
        <v>2358.6666666666665</v>
      </c>
      <c r="L156" s="45"/>
      <c r="M156" s="46">
        <f t="shared" si="1"/>
        <v>0</v>
      </c>
      <c r="N156" s="46">
        <f>MPSA!$M156*1.22</f>
        <v>0</v>
      </c>
    </row>
    <row r="157" spans="1:14" ht="14.25" customHeight="1">
      <c r="A157" s="43" t="s">
        <v>1127</v>
      </c>
      <c r="B157" s="43" t="s">
        <v>1128</v>
      </c>
      <c r="C157" s="43" t="s">
        <v>177</v>
      </c>
      <c r="D157" s="43" t="s">
        <v>2047</v>
      </c>
      <c r="E157" s="44" t="s">
        <v>907</v>
      </c>
      <c r="F157" s="44" t="s">
        <v>1090</v>
      </c>
      <c r="G157" s="43" t="s">
        <v>329</v>
      </c>
      <c r="H157" s="43" t="s">
        <v>181</v>
      </c>
      <c r="I157" s="227">
        <v>70</v>
      </c>
      <c r="J157" s="220">
        <f>IF(TRIM(Tabela12[[#This Row],[Obračunska enota]])="1 Month(s)",Tabela12[[#This Row],[MAXIMUM RESALE PRICE (MRP) cena brez DDV]]*12,IF(TRIM(Tabela12[[#This Row],[Obračunska enota]])="3 Year(s)",Tabela12[[#This Row],[MAXIMUM RESALE PRICE (MRP) cena brez DDV]]/3,Tabela12[[#This Row],[MAXIMUM RESALE PRICE (MRP) cena brez DDV]]))</f>
        <v>840</v>
      </c>
      <c r="K157" s="228">
        <f>MPSA!$J157*1.22</f>
        <v>1024.8</v>
      </c>
      <c r="L157" s="45"/>
      <c r="M157" s="46">
        <f t="shared" si="1"/>
        <v>0</v>
      </c>
      <c r="N157" s="46">
        <f>MPSA!$M157*1.22</f>
        <v>0</v>
      </c>
    </row>
    <row r="158" spans="1:14" ht="14.25" customHeight="1">
      <c r="A158" s="43" t="s">
        <v>908</v>
      </c>
      <c r="B158" s="43" t="s">
        <v>909</v>
      </c>
      <c r="C158" s="43" t="s">
        <v>177</v>
      </c>
      <c r="D158" s="43" t="s">
        <v>2047</v>
      </c>
      <c r="E158" s="44" t="s">
        <v>907</v>
      </c>
      <c r="F158" s="44" t="s">
        <v>861</v>
      </c>
      <c r="G158" s="43" t="s">
        <v>180</v>
      </c>
      <c r="H158" s="43" t="s">
        <v>181</v>
      </c>
      <c r="I158" s="227">
        <v>12708</v>
      </c>
      <c r="J158" s="220">
        <f>IF(TRIM(Tabela12[[#This Row],[Obračunska enota]])="1 Month(s)",Tabela12[[#This Row],[MAXIMUM RESALE PRICE (MRP) cena brez DDV]]*12,IF(TRIM(Tabela12[[#This Row],[Obračunska enota]])="3 Year(s)",Tabela12[[#This Row],[MAXIMUM RESALE PRICE (MRP) cena brez DDV]]/3,Tabela12[[#This Row],[MAXIMUM RESALE PRICE (MRP) cena brez DDV]]))</f>
        <v>12708</v>
      </c>
      <c r="K158" s="228">
        <f>MPSA!$J158*1.22</f>
        <v>15503.76</v>
      </c>
      <c r="L158" s="45"/>
      <c r="M158" s="46">
        <f t="shared" si="1"/>
        <v>0</v>
      </c>
      <c r="N158" s="46">
        <f>MPSA!$M158*1.22</f>
        <v>0</v>
      </c>
    </row>
    <row r="159" spans="1:14" ht="14.25" customHeight="1">
      <c r="A159" s="43" t="s">
        <v>998</v>
      </c>
      <c r="B159" s="43" t="s">
        <v>999</v>
      </c>
      <c r="C159" s="43" t="s">
        <v>177</v>
      </c>
      <c r="D159" s="43" t="s">
        <v>2047</v>
      </c>
      <c r="E159" s="44" t="s">
        <v>907</v>
      </c>
      <c r="F159" s="44" t="s">
        <v>959</v>
      </c>
      <c r="G159" s="43" t="s">
        <v>246</v>
      </c>
      <c r="H159" s="43" t="s">
        <v>247</v>
      </c>
      <c r="I159" s="227">
        <v>22239</v>
      </c>
      <c r="J159" s="220">
        <f>IF(TRIM(Tabela12[[#This Row],[Obračunska enota]])="1 Month(s)",Tabela12[[#This Row],[MAXIMUM RESALE PRICE (MRP) cena brez DDV]]*12,IF(TRIM(Tabela12[[#This Row],[Obračunska enota]])="3 Year(s)",Tabela12[[#This Row],[MAXIMUM RESALE PRICE (MRP) cena brez DDV]]/3,Tabela12[[#This Row],[MAXIMUM RESALE PRICE (MRP) cena brez DDV]]))</f>
        <v>7413</v>
      </c>
      <c r="K159" s="228">
        <f>MPSA!$J159*1.22</f>
        <v>9043.86</v>
      </c>
      <c r="L159" s="45"/>
      <c r="M159" s="46">
        <f t="shared" si="1"/>
        <v>0</v>
      </c>
      <c r="N159" s="46">
        <f>MPSA!$M159*1.22</f>
        <v>0</v>
      </c>
    </row>
    <row r="160" spans="1:14" ht="14.25" customHeight="1">
      <c r="A160" s="43" t="s">
        <v>1129</v>
      </c>
      <c r="B160" s="43" t="s">
        <v>1130</v>
      </c>
      <c r="C160" s="43" t="s">
        <v>177</v>
      </c>
      <c r="D160" s="43" t="s">
        <v>2047</v>
      </c>
      <c r="E160" s="44" t="s">
        <v>907</v>
      </c>
      <c r="F160" s="44" t="s">
        <v>1090</v>
      </c>
      <c r="G160" s="43" t="s">
        <v>329</v>
      </c>
      <c r="H160" s="43" t="s">
        <v>181</v>
      </c>
      <c r="I160" s="227">
        <v>265</v>
      </c>
      <c r="J160" s="220">
        <f>IF(TRIM(Tabela12[[#This Row],[Obračunska enota]])="1 Month(s)",Tabela12[[#This Row],[MAXIMUM RESALE PRICE (MRP) cena brez DDV]]*12,IF(TRIM(Tabela12[[#This Row],[Obračunska enota]])="3 Year(s)",Tabela12[[#This Row],[MAXIMUM RESALE PRICE (MRP) cena brez DDV]]/3,Tabela12[[#This Row],[MAXIMUM RESALE PRICE (MRP) cena brez DDV]]))</f>
        <v>3180</v>
      </c>
      <c r="K160" s="228">
        <f>MPSA!$J160*1.22</f>
        <v>3879.6</v>
      </c>
      <c r="L160" s="45"/>
      <c r="M160" s="46">
        <f t="shared" si="1"/>
        <v>0</v>
      </c>
      <c r="N160" s="46">
        <f>MPSA!$M160*1.22</f>
        <v>0</v>
      </c>
    </row>
    <row r="161" spans="1:14" ht="14.25" customHeight="1">
      <c r="A161" s="43" t="s">
        <v>274</v>
      </c>
      <c r="B161" s="43" t="s">
        <v>275</v>
      </c>
      <c r="C161" s="43" t="s">
        <v>276</v>
      </c>
      <c r="D161" s="43" t="s">
        <v>2047</v>
      </c>
      <c r="E161" s="44" t="s">
        <v>178</v>
      </c>
      <c r="F161" s="44" t="s">
        <v>245</v>
      </c>
      <c r="G161" s="43" t="s">
        <v>246</v>
      </c>
      <c r="H161" s="43" t="s">
        <v>247</v>
      </c>
      <c r="I161" s="227">
        <v>818</v>
      </c>
      <c r="J161" s="220">
        <f>IF(TRIM(Tabela12[[#This Row],[Obračunska enota]])="1 Month(s)",Tabela12[[#This Row],[MAXIMUM RESALE PRICE (MRP) cena brez DDV]]*12,IF(TRIM(Tabela12[[#This Row],[Obračunska enota]])="3 Year(s)",Tabela12[[#This Row],[MAXIMUM RESALE PRICE (MRP) cena brez DDV]]/3,Tabela12[[#This Row],[MAXIMUM RESALE PRICE (MRP) cena brez DDV]]))</f>
        <v>272.66666666666669</v>
      </c>
      <c r="K161" s="228">
        <f>MPSA!$J161*1.22</f>
        <v>332.65333333333336</v>
      </c>
      <c r="L161" s="45"/>
      <c r="M161" s="46">
        <f t="shared" si="1"/>
        <v>0</v>
      </c>
      <c r="N161" s="46">
        <f>MPSA!$M161*1.22</f>
        <v>0</v>
      </c>
    </row>
    <row r="162" spans="1:14" ht="14.25" customHeight="1">
      <c r="A162" s="43" t="s">
        <v>277</v>
      </c>
      <c r="B162" s="43" t="s">
        <v>278</v>
      </c>
      <c r="C162" s="43" t="s">
        <v>276</v>
      </c>
      <c r="D162" s="43" t="s">
        <v>2047</v>
      </c>
      <c r="E162" s="44" t="s">
        <v>184</v>
      </c>
      <c r="F162" s="44" t="s">
        <v>245</v>
      </c>
      <c r="G162" s="43" t="s">
        <v>246</v>
      </c>
      <c r="H162" s="43" t="s">
        <v>247</v>
      </c>
      <c r="I162" s="227">
        <v>1058</v>
      </c>
      <c r="J162" s="220">
        <f>IF(TRIM(Tabela12[[#This Row],[Obračunska enota]])="1 Month(s)",Tabela12[[#This Row],[MAXIMUM RESALE PRICE (MRP) cena brez DDV]]*12,IF(TRIM(Tabela12[[#This Row],[Obračunska enota]])="3 Year(s)",Tabela12[[#This Row],[MAXIMUM RESALE PRICE (MRP) cena brez DDV]]/3,Tabela12[[#This Row],[MAXIMUM RESALE PRICE (MRP) cena brez DDV]]))</f>
        <v>352.66666666666669</v>
      </c>
      <c r="K162" s="228">
        <f>MPSA!$J162*1.22</f>
        <v>430.25333333333333</v>
      </c>
      <c r="L162" s="45"/>
      <c r="M162" s="46">
        <f t="shared" si="1"/>
        <v>0</v>
      </c>
      <c r="N162" s="46">
        <f>MPSA!$M162*1.22</f>
        <v>0</v>
      </c>
    </row>
    <row r="163" spans="1:14" ht="14.25" customHeight="1">
      <c r="A163" s="43" t="s">
        <v>348</v>
      </c>
      <c r="B163" s="43" t="s">
        <v>349</v>
      </c>
      <c r="C163" s="43" t="s">
        <v>276</v>
      </c>
      <c r="D163" s="43" t="s">
        <v>2047</v>
      </c>
      <c r="E163" s="44" t="s">
        <v>178</v>
      </c>
      <c r="F163" s="44" t="s">
        <v>328</v>
      </c>
      <c r="G163" s="43" t="s">
        <v>329</v>
      </c>
      <c r="H163" s="43" t="s">
        <v>181</v>
      </c>
      <c r="I163" s="227">
        <v>13</v>
      </c>
      <c r="J163" s="220">
        <f>IF(TRIM(Tabela12[[#This Row],[Obračunska enota]])="1 Month(s)",Tabela12[[#This Row],[MAXIMUM RESALE PRICE (MRP) cena brez DDV]]*12,IF(TRIM(Tabela12[[#This Row],[Obračunska enota]])="3 Year(s)",Tabela12[[#This Row],[MAXIMUM RESALE PRICE (MRP) cena brez DDV]]/3,Tabela12[[#This Row],[MAXIMUM RESALE PRICE (MRP) cena brez DDV]]))</f>
        <v>156</v>
      </c>
      <c r="K163" s="228">
        <f>MPSA!$J163*1.22</f>
        <v>190.32</v>
      </c>
      <c r="L163" s="45"/>
      <c r="M163" s="46">
        <f t="shared" si="1"/>
        <v>0</v>
      </c>
      <c r="N163" s="46">
        <f>MPSA!$M163*1.22</f>
        <v>0</v>
      </c>
    </row>
    <row r="164" spans="1:14" ht="14.25" customHeight="1">
      <c r="A164" s="43" t="s">
        <v>350</v>
      </c>
      <c r="B164" s="43" t="s">
        <v>351</v>
      </c>
      <c r="C164" s="43" t="s">
        <v>276</v>
      </c>
      <c r="D164" s="43" t="s">
        <v>2047</v>
      </c>
      <c r="E164" s="44" t="s">
        <v>184</v>
      </c>
      <c r="F164" s="44" t="s">
        <v>328</v>
      </c>
      <c r="G164" s="43" t="s">
        <v>329</v>
      </c>
      <c r="H164" s="43" t="s">
        <v>181</v>
      </c>
      <c r="I164" s="227">
        <v>17</v>
      </c>
      <c r="J164" s="220">
        <f>IF(TRIM(Tabela12[[#This Row],[Obračunska enota]])="1 Month(s)",Tabela12[[#This Row],[MAXIMUM RESALE PRICE (MRP) cena brez DDV]]*12,IF(TRIM(Tabela12[[#This Row],[Obračunska enota]])="3 Year(s)",Tabela12[[#This Row],[MAXIMUM RESALE PRICE (MRP) cena brez DDV]]/3,Tabela12[[#This Row],[MAXIMUM RESALE PRICE (MRP) cena brez DDV]]))</f>
        <v>204</v>
      </c>
      <c r="K164" s="228">
        <f>MPSA!$J164*1.22</f>
        <v>248.88</v>
      </c>
      <c r="L164" s="45"/>
      <c r="M164" s="46">
        <f t="shared" si="1"/>
        <v>0</v>
      </c>
      <c r="N164" s="46">
        <f>MPSA!$M164*1.22</f>
        <v>0</v>
      </c>
    </row>
    <row r="165" spans="1:14" ht="14.25" customHeight="1">
      <c r="A165" s="43" t="s">
        <v>279</v>
      </c>
      <c r="B165" s="43" t="s">
        <v>1856</v>
      </c>
      <c r="C165" s="43" t="s">
        <v>280</v>
      </c>
      <c r="D165" s="43" t="s">
        <v>2047</v>
      </c>
      <c r="E165" s="44" t="s">
        <v>178</v>
      </c>
      <c r="F165" s="44" t="s">
        <v>245</v>
      </c>
      <c r="G165" s="43" t="s">
        <v>246</v>
      </c>
      <c r="H165" s="43" t="s">
        <v>247</v>
      </c>
      <c r="I165" s="227">
        <v>411</v>
      </c>
      <c r="J165" s="220">
        <f>IF(TRIM(Tabela12[[#This Row],[Obračunska enota]])="1 Month(s)",Tabela12[[#This Row],[MAXIMUM RESALE PRICE (MRP) cena brez DDV]]*12,IF(TRIM(Tabela12[[#This Row],[Obračunska enota]])="3 Year(s)",Tabela12[[#This Row],[MAXIMUM RESALE PRICE (MRP) cena brez DDV]]/3,Tabela12[[#This Row],[MAXIMUM RESALE PRICE (MRP) cena brez DDV]]))</f>
        <v>137</v>
      </c>
      <c r="K165" s="228">
        <f>MPSA!$J165*1.22</f>
        <v>167.14</v>
      </c>
      <c r="L165" s="45"/>
      <c r="M165" s="46">
        <f t="shared" si="1"/>
        <v>0</v>
      </c>
      <c r="N165" s="46">
        <f>MPSA!$M165*1.22</f>
        <v>0</v>
      </c>
    </row>
    <row r="166" spans="1:14" ht="14.25" customHeight="1">
      <c r="A166" s="43" t="s">
        <v>281</v>
      </c>
      <c r="B166" s="43" t="s">
        <v>1857</v>
      </c>
      <c r="C166" s="43" t="s">
        <v>280</v>
      </c>
      <c r="D166" s="43" t="s">
        <v>2047</v>
      </c>
      <c r="E166" s="44" t="s">
        <v>184</v>
      </c>
      <c r="F166" s="44" t="s">
        <v>245</v>
      </c>
      <c r="G166" s="43" t="s">
        <v>246</v>
      </c>
      <c r="H166" s="43" t="s">
        <v>247</v>
      </c>
      <c r="I166" s="227">
        <v>530</v>
      </c>
      <c r="J166" s="220">
        <f>IF(TRIM(Tabela12[[#This Row],[Obračunska enota]])="1 Month(s)",Tabela12[[#This Row],[MAXIMUM RESALE PRICE (MRP) cena brez DDV]]*12,IF(TRIM(Tabela12[[#This Row],[Obračunska enota]])="3 Year(s)",Tabela12[[#This Row],[MAXIMUM RESALE PRICE (MRP) cena brez DDV]]/3,Tabela12[[#This Row],[MAXIMUM RESALE PRICE (MRP) cena brez DDV]]))</f>
        <v>176.66666666666666</v>
      </c>
      <c r="K166" s="228">
        <f>MPSA!$J166*1.22</f>
        <v>215.5333333333333</v>
      </c>
      <c r="L166" s="45"/>
      <c r="M166" s="46">
        <f t="shared" si="1"/>
        <v>0</v>
      </c>
      <c r="N166" s="46">
        <f>MPSA!$M166*1.22</f>
        <v>0</v>
      </c>
    </row>
    <row r="167" spans="1:14" ht="14.25" customHeight="1">
      <c r="A167" s="43" t="s">
        <v>352</v>
      </c>
      <c r="B167" s="43" t="s">
        <v>1858</v>
      </c>
      <c r="C167" s="43" t="s">
        <v>280</v>
      </c>
      <c r="D167" s="43" t="s">
        <v>2047</v>
      </c>
      <c r="E167" s="44" t="s">
        <v>178</v>
      </c>
      <c r="F167" s="44" t="s">
        <v>328</v>
      </c>
      <c r="G167" s="43" t="s">
        <v>329</v>
      </c>
      <c r="H167" s="43" t="s">
        <v>181</v>
      </c>
      <c r="I167" s="227">
        <v>6</v>
      </c>
      <c r="J167" s="220">
        <f>IF(TRIM(Tabela12[[#This Row],[Obračunska enota]])="1 Month(s)",Tabela12[[#This Row],[MAXIMUM RESALE PRICE (MRP) cena brez DDV]]*12,IF(TRIM(Tabela12[[#This Row],[Obračunska enota]])="3 Year(s)",Tabela12[[#This Row],[MAXIMUM RESALE PRICE (MRP) cena brez DDV]]/3,Tabela12[[#This Row],[MAXIMUM RESALE PRICE (MRP) cena brez DDV]]))</f>
        <v>72</v>
      </c>
      <c r="K167" s="228">
        <f>MPSA!$J167*1.22</f>
        <v>87.84</v>
      </c>
      <c r="L167" s="45"/>
      <c r="M167" s="46">
        <f t="shared" si="1"/>
        <v>0</v>
      </c>
      <c r="N167" s="46">
        <f>MPSA!$M167*1.22</f>
        <v>0</v>
      </c>
    </row>
    <row r="168" spans="1:14" ht="14.25" customHeight="1">
      <c r="A168" s="43" t="s">
        <v>353</v>
      </c>
      <c r="B168" s="43" t="s">
        <v>1859</v>
      </c>
      <c r="C168" s="43" t="s">
        <v>280</v>
      </c>
      <c r="D168" s="43" t="s">
        <v>2047</v>
      </c>
      <c r="E168" s="44" t="s">
        <v>184</v>
      </c>
      <c r="F168" s="44" t="s">
        <v>328</v>
      </c>
      <c r="G168" s="43" t="s">
        <v>329</v>
      </c>
      <c r="H168" s="43" t="s">
        <v>181</v>
      </c>
      <c r="I168" s="227">
        <v>7</v>
      </c>
      <c r="J168" s="220">
        <f>IF(TRIM(Tabela12[[#This Row],[Obračunska enota]])="1 Month(s)",Tabela12[[#This Row],[MAXIMUM RESALE PRICE (MRP) cena brez DDV]]*12,IF(TRIM(Tabela12[[#This Row],[Obračunska enota]])="3 Year(s)",Tabela12[[#This Row],[MAXIMUM RESALE PRICE (MRP) cena brez DDV]]/3,Tabela12[[#This Row],[MAXIMUM RESALE PRICE (MRP) cena brez DDV]]))</f>
        <v>84</v>
      </c>
      <c r="K168" s="228">
        <f>MPSA!$J168*1.22</f>
        <v>102.48</v>
      </c>
      <c r="L168" s="45"/>
      <c r="M168" s="46">
        <f t="shared" si="1"/>
        <v>0</v>
      </c>
      <c r="N168" s="46">
        <f>MPSA!$M168*1.22</f>
        <v>0</v>
      </c>
    </row>
    <row r="169" spans="1:14" ht="14.25" customHeight="1">
      <c r="A169" s="43" t="s">
        <v>209</v>
      </c>
      <c r="B169" s="43" t="s">
        <v>210</v>
      </c>
      <c r="C169" s="43" t="s">
        <v>211</v>
      </c>
      <c r="D169" s="43" t="s">
        <v>2047</v>
      </c>
      <c r="E169" s="44" t="s">
        <v>178</v>
      </c>
      <c r="F169" s="44" t="s">
        <v>179</v>
      </c>
      <c r="G169" s="43" t="s">
        <v>180</v>
      </c>
      <c r="H169" s="43" t="s">
        <v>181</v>
      </c>
      <c r="I169" s="227">
        <v>33</v>
      </c>
      <c r="J169" s="220">
        <f>IF(TRIM(Tabela12[[#This Row],[Obračunska enota]])="1 Month(s)",Tabela12[[#This Row],[MAXIMUM RESALE PRICE (MRP) cena brez DDV]]*12,IF(TRIM(Tabela12[[#This Row],[Obračunska enota]])="3 Year(s)",Tabela12[[#This Row],[MAXIMUM RESALE PRICE (MRP) cena brez DDV]]/3,Tabela12[[#This Row],[MAXIMUM RESALE PRICE (MRP) cena brez DDV]]))</f>
        <v>33</v>
      </c>
      <c r="K169" s="228">
        <f>MPSA!$J169*1.22</f>
        <v>40.26</v>
      </c>
      <c r="L169" s="45"/>
      <c r="M169" s="46">
        <f t="shared" si="1"/>
        <v>0</v>
      </c>
      <c r="N169" s="46">
        <f>MPSA!$M169*1.22</f>
        <v>0</v>
      </c>
    </row>
    <row r="170" spans="1:14" ht="14.25" customHeight="1">
      <c r="A170" s="43" t="s">
        <v>212</v>
      </c>
      <c r="B170" s="43" t="s">
        <v>213</v>
      </c>
      <c r="C170" s="43" t="s">
        <v>211</v>
      </c>
      <c r="D170" s="43" t="s">
        <v>2047</v>
      </c>
      <c r="E170" s="44" t="s">
        <v>184</v>
      </c>
      <c r="F170" s="44" t="s">
        <v>179</v>
      </c>
      <c r="G170" s="43" t="s">
        <v>180</v>
      </c>
      <c r="H170" s="43" t="s">
        <v>181</v>
      </c>
      <c r="I170" s="227">
        <v>42</v>
      </c>
      <c r="J170" s="220">
        <f>IF(TRIM(Tabela12[[#This Row],[Obračunska enota]])="1 Month(s)",Tabela12[[#This Row],[MAXIMUM RESALE PRICE (MRP) cena brez DDV]]*12,IF(TRIM(Tabela12[[#This Row],[Obračunska enota]])="3 Year(s)",Tabela12[[#This Row],[MAXIMUM RESALE PRICE (MRP) cena brez DDV]]/3,Tabela12[[#This Row],[MAXIMUM RESALE PRICE (MRP) cena brez DDV]]))</f>
        <v>42</v>
      </c>
      <c r="K170" s="228">
        <f>MPSA!$J170*1.22</f>
        <v>51.24</v>
      </c>
      <c r="L170" s="45"/>
      <c r="M170" s="46">
        <f t="shared" si="1"/>
        <v>0</v>
      </c>
      <c r="N170" s="46">
        <f>MPSA!$M170*1.22</f>
        <v>0</v>
      </c>
    </row>
    <row r="171" spans="1:14" ht="14.25" customHeight="1">
      <c r="A171" s="43" t="s">
        <v>282</v>
      </c>
      <c r="B171" s="43" t="s">
        <v>283</v>
      </c>
      <c r="C171" s="43" t="s">
        <v>211</v>
      </c>
      <c r="D171" s="43" t="s">
        <v>2047</v>
      </c>
      <c r="E171" s="44" t="s">
        <v>178</v>
      </c>
      <c r="F171" s="44" t="s">
        <v>245</v>
      </c>
      <c r="G171" s="43" t="s">
        <v>246</v>
      </c>
      <c r="H171" s="43" t="s">
        <v>247</v>
      </c>
      <c r="I171" s="227">
        <v>58</v>
      </c>
      <c r="J171" s="220">
        <f>IF(TRIM(Tabela12[[#This Row],[Obračunska enota]])="1 Month(s)",Tabela12[[#This Row],[MAXIMUM RESALE PRICE (MRP) cena brez DDV]]*12,IF(TRIM(Tabela12[[#This Row],[Obračunska enota]])="3 Year(s)",Tabela12[[#This Row],[MAXIMUM RESALE PRICE (MRP) cena brez DDV]]/3,Tabela12[[#This Row],[MAXIMUM RESALE PRICE (MRP) cena brez DDV]]))</f>
        <v>19.333333333333332</v>
      </c>
      <c r="K171" s="228">
        <f>MPSA!$J171*1.22</f>
        <v>23.586666666666666</v>
      </c>
      <c r="L171" s="45"/>
      <c r="M171" s="46">
        <f t="shared" si="1"/>
        <v>0</v>
      </c>
      <c r="N171" s="46">
        <f>MPSA!$M171*1.22</f>
        <v>0</v>
      </c>
    </row>
    <row r="172" spans="1:14" ht="14.25" customHeight="1">
      <c r="A172" s="43" t="s">
        <v>284</v>
      </c>
      <c r="B172" s="43" t="s">
        <v>285</v>
      </c>
      <c r="C172" s="43" t="s">
        <v>211</v>
      </c>
      <c r="D172" s="43" t="s">
        <v>2047</v>
      </c>
      <c r="E172" s="44" t="s">
        <v>184</v>
      </c>
      <c r="F172" s="44" t="s">
        <v>245</v>
      </c>
      <c r="G172" s="43" t="s">
        <v>246</v>
      </c>
      <c r="H172" s="43" t="s">
        <v>247</v>
      </c>
      <c r="I172" s="227">
        <v>74</v>
      </c>
      <c r="J172" s="220">
        <f>IF(TRIM(Tabela12[[#This Row],[Obračunska enota]])="1 Month(s)",Tabela12[[#This Row],[MAXIMUM RESALE PRICE (MRP) cena brez DDV]]*12,IF(TRIM(Tabela12[[#This Row],[Obračunska enota]])="3 Year(s)",Tabela12[[#This Row],[MAXIMUM RESALE PRICE (MRP) cena brez DDV]]/3,Tabela12[[#This Row],[MAXIMUM RESALE PRICE (MRP) cena brez DDV]]))</f>
        <v>24.666666666666668</v>
      </c>
      <c r="K172" s="228">
        <f>MPSA!$J172*1.22</f>
        <v>30.093333333333334</v>
      </c>
      <c r="L172" s="45"/>
      <c r="M172" s="46">
        <f t="shared" si="1"/>
        <v>0</v>
      </c>
      <c r="N172" s="46">
        <f>MPSA!$M172*1.22</f>
        <v>0</v>
      </c>
    </row>
    <row r="173" spans="1:14" ht="14.25" customHeight="1">
      <c r="A173" s="43" t="s">
        <v>354</v>
      </c>
      <c r="B173" s="43" t="s">
        <v>283</v>
      </c>
      <c r="C173" s="43" t="s">
        <v>211</v>
      </c>
      <c r="D173" s="43" t="s">
        <v>2047</v>
      </c>
      <c r="E173" s="44" t="s">
        <v>178</v>
      </c>
      <c r="F173" s="44" t="s">
        <v>328</v>
      </c>
      <c r="G173" s="43" t="s">
        <v>329</v>
      </c>
      <c r="H173" s="43" t="s">
        <v>181</v>
      </c>
      <c r="I173" s="227">
        <v>0.68</v>
      </c>
      <c r="J173" s="220">
        <f>IF(TRIM(Tabela12[[#This Row],[Obračunska enota]])="1 Month(s)",Tabela12[[#This Row],[MAXIMUM RESALE PRICE (MRP) cena brez DDV]]*12,IF(TRIM(Tabela12[[#This Row],[Obračunska enota]])="3 Year(s)",Tabela12[[#This Row],[MAXIMUM RESALE PRICE (MRP) cena brez DDV]]/3,Tabela12[[#This Row],[MAXIMUM RESALE PRICE (MRP) cena brez DDV]]))</f>
        <v>8.16</v>
      </c>
      <c r="K173" s="228">
        <f>MPSA!$J173*1.22</f>
        <v>9.9551999999999996</v>
      </c>
      <c r="L173" s="45"/>
      <c r="M173" s="46">
        <f t="shared" si="1"/>
        <v>0</v>
      </c>
      <c r="N173" s="46">
        <f>MPSA!$M173*1.22</f>
        <v>0</v>
      </c>
    </row>
    <row r="174" spans="1:14" ht="14.25" customHeight="1">
      <c r="A174" s="43" t="s">
        <v>355</v>
      </c>
      <c r="B174" s="43" t="s">
        <v>285</v>
      </c>
      <c r="C174" s="43" t="s">
        <v>211</v>
      </c>
      <c r="D174" s="43" t="s">
        <v>2047</v>
      </c>
      <c r="E174" s="44" t="s">
        <v>184</v>
      </c>
      <c r="F174" s="44" t="s">
        <v>328</v>
      </c>
      <c r="G174" s="43" t="s">
        <v>329</v>
      </c>
      <c r="H174" s="43" t="s">
        <v>181</v>
      </c>
      <c r="I174" s="227">
        <v>0.87</v>
      </c>
      <c r="J174" s="220">
        <f>IF(TRIM(Tabela12[[#This Row],[Obračunska enota]])="1 Month(s)",Tabela12[[#This Row],[MAXIMUM RESALE PRICE (MRP) cena brez DDV]]*12,IF(TRIM(Tabela12[[#This Row],[Obračunska enota]])="3 Year(s)",Tabela12[[#This Row],[MAXIMUM RESALE PRICE (MRP) cena brez DDV]]/3,Tabela12[[#This Row],[MAXIMUM RESALE PRICE (MRP) cena brez DDV]]))</f>
        <v>10.44</v>
      </c>
      <c r="K174" s="228">
        <f>MPSA!$J174*1.22</f>
        <v>12.736799999999999</v>
      </c>
      <c r="L174" s="45"/>
      <c r="M174" s="46">
        <f t="shared" si="1"/>
        <v>0</v>
      </c>
      <c r="N174" s="46">
        <f>MPSA!$M174*1.22</f>
        <v>0</v>
      </c>
    </row>
    <row r="175" spans="1:14" ht="14.25" customHeight="1">
      <c r="A175" s="43" t="s">
        <v>214</v>
      </c>
      <c r="B175" s="43" t="s">
        <v>215</v>
      </c>
      <c r="C175" s="43" t="s">
        <v>216</v>
      </c>
      <c r="D175" s="43" t="s">
        <v>2047</v>
      </c>
      <c r="E175" s="44" t="s">
        <v>178</v>
      </c>
      <c r="F175" s="44" t="s">
        <v>179</v>
      </c>
      <c r="G175" s="43" t="s">
        <v>180</v>
      </c>
      <c r="H175" s="43" t="s">
        <v>181</v>
      </c>
      <c r="I175" s="227">
        <v>42</v>
      </c>
      <c r="J175" s="220">
        <f>IF(TRIM(Tabela12[[#This Row],[Obračunska enota]])="1 Month(s)",Tabela12[[#This Row],[MAXIMUM RESALE PRICE (MRP) cena brez DDV]]*12,IF(TRIM(Tabela12[[#This Row],[Obračunska enota]])="3 Year(s)",Tabela12[[#This Row],[MAXIMUM RESALE PRICE (MRP) cena brez DDV]]/3,Tabela12[[#This Row],[MAXIMUM RESALE PRICE (MRP) cena brez DDV]]))</f>
        <v>42</v>
      </c>
      <c r="K175" s="228">
        <f>MPSA!$J175*1.22</f>
        <v>51.24</v>
      </c>
      <c r="L175" s="45"/>
      <c r="M175" s="46">
        <f t="shared" si="1"/>
        <v>0</v>
      </c>
      <c r="N175" s="46">
        <f>MPSA!$M175*1.22</f>
        <v>0</v>
      </c>
    </row>
    <row r="176" spans="1:14" ht="14.25" customHeight="1">
      <c r="A176" s="43" t="s">
        <v>217</v>
      </c>
      <c r="B176" s="43" t="s">
        <v>218</v>
      </c>
      <c r="C176" s="43" t="s">
        <v>216</v>
      </c>
      <c r="D176" s="43" t="s">
        <v>2047</v>
      </c>
      <c r="E176" s="44" t="s">
        <v>184</v>
      </c>
      <c r="F176" s="44" t="s">
        <v>179</v>
      </c>
      <c r="G176" s="43" t="s">
        <v>180</v>
      </c>
      <c r="H176" s="43" t="s">
        <v>181</v>
      </c>
      <c r="I176" s="227">
        <v>54</v>
      </c>
      <c r="J176" s="220">
        <f>IF(TRIM(Tabela12[[#This Row],[Obračunska enota]])="1 Month(s)",Tabela12[[#This Row],[MAXIMUM RESALE PRICE (MRP) cena brez DDV]]*12,IF(TRIM(Tabela12[[#This Row],[Obračunska enota]])="3 Year(s)",Tabela12[[#This Row],[MAXIMUM RESALE PRICE (MRP) cena brez DDV]]/3,Tabela12[[#This Row],[MAXIMUM RESALE PRICE (MRP) cena brez DDV]]))</f>
        <v>54</v>
      </c>
      <c r="K176" s="228">
        <f>MPSA!$J176*1.22</f>
        <v>65.88</v>
      </c>
      <c r="L176" s="45"/>
      <c r="M176" s="46">
        <f t="shared" si="1"/>
        <v>0</v>
      </c>
      <c r="N176" s="46">
        <f>MPSA!$M176*1.22</f>
        <v>0</v>
      </c>
    </row>
    <row r="177" spans="1:14" ht="14.25" customHeight="1">
      <c r="A177" s="43" t="s">
        <v>286</v>
      </c>
      <c r="B177" s="43" t="s">
        <v>287</v>
      </c>
      <c r="C177" s="43" t="s">
        <v>216</v>
      </c>
      <c r="D177" s="43" t="s">
        <v>2047</v>
      </c>
      <c r="E177" s="44" t="s">
        <v>178</v>
      </c>
      <c r="F177" s="44" t="s">
        <v>245</v>
      </c>
      <c r="G177" s="43" t="s">
        <v>246</v>
      </c>
      <c r="H177" s="43" t="s">
        <v>247</v>
      </c>
      <c r="I177" s="227">
        <v>73</v>
      </c>
      <c r="J177" s="220">
        <f>IF(TRIM(Tabela12[[#This Row],[Obračunska enota]])="1 Month(s)",Tabela12[[#This Row],[MAXIMUM RESALE PRICE (MRP) cena brez DDV]]*12,IF(TRIM(Tabela12[[#This Row],[Obračunska enota]])="3 Year(s)",Tabela12[[#This Row],[MAXIMUM RESALE PRICE (MRP) cena brez DDV]]/3,Tabela12[[#This Row],[MAXIMUM RESALE PRICE (MRP) cena brez DDV]]))</f>
        <v>24.333333333333332</v>
      </c>
      <c r="K177" s="228">
        <f>MPSA!$J177*1.22</f>
        <v>29.686666666666664</v>
      </c>
      <c r="L177" s="45"/>
      <c r="M177" s="46">
        <f t="shared" si="1"/>
        <v>0</v>
      </c>
      <c r="N177" s="46">
        <f>MPSA!$M177*1.22</f>
        <v>0</v>
      </c>
    </row>
    <row r="178" spans="1:14" ht="14.25" customHeight="1">
      <c r="A178" s="43" t="s">
        <v>288</v>
      </c>
      <c r="B178" s="43" t="s">
        <v>289</v>
      </c>
      <c r="C178" s="43" t="s">
        <v>216</v>
      </c>
      <c r="D178" s="43" t="s">
        <v>2047</v>
      </c>
      <c r="E178" s="44" t="s">
        <v>184</v>
      </c>
      <c r="F178" s="44" t="s">
        <v>245</v>
      </c>
      <c r="G178" s="43" t="s">
        <v>246</v>
      </c>
      <c r="H178" s="43" t="s">
        <v>247</v>
      </c>
      <c r="I178" s="227">
        <v>94</v>
      </c>
      <c r="J178" s="220">
        <f>IF(TRIM(Tabela12[[#This Row],[Obračunska enota]])="1 Month(s)",Tabela12[[#This Row],[MAXIMUM RESALE PRICE (MRP) cena brez DDV]]*12,IF(TRIM(Tabela12[[#This Row],[Obračunska enota]])="3 Year(s)",Tabela12[[#This Row],[MAXIMUM RESALE PRICE (MRP) cena brez DDV]]/3,Tabela12[[#This Row],[MAXIMUM RESALE PRICE (MRP) cena brez DDV]]))</f>
        <v>31.333333333333332</v>
      </c>
      <c r="K178" s="228">
        <f>MPSA!$J178*1.22</f>
        <v>38.226666666666667</v>
      </c>
      <c r="L178" s="45"/>
      <c r="M178" s="46">
        <f t="shared" si="1"/>
        <v>0</v>
      </c>
      <c r="N178" s="46">
        <f>MPSA!$M178*1.22</f>
        <v>0</v>
      </c>
    </row>
    <row r="179" spans="1:14" ht="14.25" customHeight="1">
      <c r="A179" s="43" t="s">
        <v>356</v>
      </c>
      <c r="B179" s="43" t="s">
        <v>357</v>
      </c>
      <c r="C179" s="43" t="s">
        <v>216</v>
      </c>
      <c r="D179" s="43" t="s">
        <v>2047</v>
      </c>
      <c r="E179" s="44" t="s">
        <v>178</v>
      </c>
      <c r="F179" s="44" t="s">
        <v>328</v>
      </c>
      <c r="G179" s="43" t="s">
        <v>329</v>
      </c>
      <c r="H179" s="43" t="s">
        <v>181</v>
      </c>
      <c r="I179" s="227">
        <v>0.86</v>
      </c>
      <c r="J179" s="220">
        <f>IF(TRIM(Tabela12[[#This Row],[Obračunska enota]])="1 Month(s)",Tabela12[[#This Row],[MAXIMUM RESALE PRICE (MRP) cena brez DDV]]*12,IF(TRIM(Tabela12[[#This Row],[Obračunska enota]])="3 Year(s)",Tabela12[[#This Row],[MAXIMUM RESALE PRICE (MRP) cena brez DDV]]/3,Tabela12[[#This Row],[MAXIMUM RESALE PRICE (MRP) cena brez DDV]]))</f>
        <v>10.32</v>
      </c>
      <c r="K179" s="228">
        <f>MPSA!$J179*1.22</f>
        <v>12.590400000000001</v>
      </c>
      <c r="L179" s="45"/>
      <c r="M179" s="46">
        <f t="shared" si="1"/>
        <v>0</v>
      </c>
      <c r="N179" s="46">
        <f>MPSA!$M179*1.22</f>
        <v>0</v>
      </c>
    </row>
    <row r="180" spans="1:14" ht="14.25" customHeight="1">
      <c r="A180" s="43" t="s">
        <v>358</v>
      </c>
      <c r="B180" s="43" t="s">
        <v>359</v>
      </c>
      <c r="C180" s="43" t="s">
        <v>216</v>
      </c>
      <c r="D180" s="43" t="s">
        <v>2047</v>
      </c>
      <c r="E180" s="44" t="s">
        <v>184</v>
      </c>
      <c r="F180" s="44" t="s">
        <v>328</v>
      </c>
      <c r="G180" s="43" t="s">
        <v>329</v>
      </c>
      <c r="H180" s="43" t="s">
        <v>181</v>
      </c>
      <c r="I180" s="227">
        <v>1.1200000000000001</v>
      </c>
      <c r="J180" s="220">
        <f>IF(TRIM(Tabela12[[#This Row],[Obračunska enota]])="1 Month(s)",Tabela12[[#This Row],[MAXIMUM RESALE PRICE (MRP) cena brez DDV]]*12,IF(TRIM(Tabela12[[#This Row],[Obračunska enota]])="3 Year(s)",Tabela12[[#This Row],[MAXIMUM RESALE PRICE (MRP) cena brez DDV]]/3,Tabela12[[#This Row],[MAXIMUM RESALE PRICE (MRP) cena brez DDV]]))</f>
        <v>13.440000000000001</v>
      </c>
      <c r="K180" s="228">
        <f>MPSA!$J180*1.22</f>
        <v>16.396800000000002</v>
      </c>
      <c r="L180" s="45"/>
      <c r="M180" s="46">
        <f t="shared" si="1"/>
        <v>0</v>
      </c>
      <c r="N180" s="46">
        <f>MPSA!$M180*1.22</f>
        <v>0</v>
      </c>
    </row>
    <row r="181" spans="1:14" ht="14.25" customHeight="1">
      <c r="A181" s="43" t="s">
        <v>394</v>
      </c>
      <c r="B181" s="43" t="s">
        <v>395</v>
      </c>
      <c r="C181" s="43" t="s">
        <v>216</v>
      </c>
      <c r="D181" s="43" t="s">
        <v>2047</v>
      </c>
      <c r="E181" s="44" t="s">
        <v>396</v>
      </c>
      <c r="F181" s="44" t="s">
        <v>397</v>
      </c>
      <c r="G181" s="43" t="s">
        <v>180</v>
      </c>
      <c r="H181" s="43" t="s">
        <v>181</v>
      </c>
      <c r="I181" s="227">
        <v>16847</v>
      </c>
      <c r="J181" s="220">
        <f>IF(TRIM(Tabela12[[#This Row],[Obračunska enota]])="1 Month(s)",Tabela12[[#This Row],[MAXIMUM RESALE PRICE (MRP) cena brez DDV]]*12,IF(TRIM(Tabela12[[#This Row],[Obračunska enota]])="3 Year(s)",Tabela12[[#This Row],[MAXIMUM RESALE PRICE (MRP) cena brez DDV]]/3,Tabela12[[#This Row],[MAXIMUM RESALE PRICE (MRP) cena brez DDV]]))</f>
        <v>16847</v>
      </c>
      <c r="K181" s="228">
        <f>MPSA!$J181*1.22</f>
        <v>20553.34</v>
      </c>
      <c r="L181" s="45"/>
      <c r="M181" s="46">
        <f t="shared" ref="M181:M244" si="2">L181*J181</f>
        <v>0</v>
      </c>
      <c r="N181" s="46">
        <f>MPSA!$M181*1.22</f>
        <v>0</v>
      </c>
    </row>
    <row r="182" spans="1:14" ht="14.25" customHeight="1">
      <c r="A182" s="43" t="s">
        <v>402</v>
      </c>
      <c r="B182" s="43" t="s">
        <v>403</v>
      </c>
      <c r="C182" s="43" t="s">
        <v>216</v>
      </c>
      <c r="D182" s="43" t="s">
        <v>2047</v>
      </c>
      <c r="E182" s="44" t="s">
        <v>396</v>
      </c>
      <c r="F182" s="44" t="s">
        <v>404</v>
      </c>
      <c r="G182" s="43" t="s">
        <v>329</v>
      </c>
      <c r="H182" s="43" t="s">
        <v>181</v>
      </c>
      <c r="I182" s="227">
        <v>351</v>
      </c>
      <c r="J182" s="220">
        <f>IF(TRIM(Tabela12[[#This Row],[Obračunska enota]])="1 Month(s)",Tabela12[[#This Row],[MAXIMUM RESALE PRICE (MRP) cena brez DDV]]*12,IF(TRIM(Tabela12[[#This Row],[Obračunska enota]])="3 Year(s)",Tabela12[[#This Row],[MAXIMUM RESALE PRICE (MRP) cena brez DDV]]/3,Tabela12[[#This Row],[MAXIMUM RESALE PRICE (MRP) cena brez DDV]]))</f>
        <v>4212</v>
      </c>
      <c r="K182" s="228">
        <f>MPSA!$J182*1.22</f>
        <v>5138.6400000000003</v>
      </c>
      <c r="L182" s="45"/>
      <c r="M182" s="46">
        <f t="shared" si="2"/>
        <v>0</v>
      </c>
      <c r="N182" s="46">
        <f>MPSA!$M182*1.22</f>
        <v>0</v>
      </c>
    </row>
    <row r="183" spans="1:14" ht="14.25" customHeight="1">
      <c r="A183" s="43" t="s">
        <v>409</v>
      </c>
      <c r="B183" s="43" t="s">
        <v>410</v>
      </c>
      <c r="C183" s="43" t="s">
        <v>216</v>
      </c>
      <c r="D183" s="43" t="s">
        <v>2047</v>
      </c>
      <c r="E183" s="44" t="s">
        <v>396</v>
      </c>
      <c r="F183" s="44" t="s">
        <v>411</v>
      </c>
      <c r="G183" s="43" t="s">
        <v>246</v>
      </c>
      <c r="H183" s="43" t="s">
        <v>247</v>
      </c>
      <c r="I183" s="227">
        <v>29482</v>
      </c>
      <c r="J183" s="220">
        <f>IF(TRIM(Tabela12[[#This Row],[Obračunska enota]])="1 Month(s)",Tabela12[[#This Row],[MAXIMUM RESALE PRICE (MRP) cena brez DDV]]*12,IF(TRIM(Tabela12[[#This Row],[Obračunska enota]])="3 Year(s)",Tabela12[[#This Row],[MAXIMUM RESALE PRICE (MRP) cena brez DDV]]/3,Tabela12[[#This Row],[MAXIMUM RESALE PRICE (MRP) cena brez DDV]]))</f>
        <v>9827.3333333333339</v>
      </c>
      <c r="K183" s="228">
        <f>MPSA!$J183*1.22</f>
        <v>11989.346666666666</v>
      </c>
      <c r="L183" s="45"/>
      <c r="M183" s="46">
        <f t="shared" si="2"/>
        <v>0</v>
      </c>
      <c r="N183" s="46">
        <f>MPSA!$M183*1.22</f>
        <v>0</v>
      </c>
    </row>
    <row r="184" spans="1:14" ht="14.25" customHeight="1">
      <c r="A184" s="43" t="s">
        <v>398</v>
      </c>
      <c r="B184" s="43" t="s">
        <v>399</v>
      </c>
      <c r="C184" s="43" t="s">
        <v>229</v>
      </c>
      <c r="D184" s="43" t="s">
        <v>2047</v>
      </c>
      <c r="E184" s="44" t="s">
        <v>396</v>
      </c>
      <c r="F184" s="44" t="s">
        <v>397</v>
      </c>
      <c r="G184" s="43" t="s">
        <v>180</v>
      </c>
      <c r="H184" s="43" t="s">
        <v>181</v>
      </c>
      <c r="I184" s="227">
        <v>14680</v>
      </c>
      <c r="J184" s="220">
        <f>IF(TRIM(Tabela12[[#This Row],[Obračunska enota]])="1 Month(s)",Tabela12[[#This Row],[MAXIMUM RESALE PRICE (MRP) cena brez DDV]]*12,IF(TRIM(Tabela12[[#This Row],[Obračunska enota]])="3 Year(s)",Tabela12[[#This Row],[MAXIMUM RESALE PRICE (MRP) cena brez DDV]]/3,Tabela12[[#This Row],[MAXIMUM RESALE PRICE (MRP) cena brez DDV]]))</f>
        <v>14680</v>
      </c>
      <c r="K184" s="228">
        <f>MPSA!$J184*1.22</f>
        <v>17909.599999999999</v>
      </c>
      <c r="L184" s="45"/>
      <c r="M184" s="46">
        <f t="shared" si="2"/>
        <v>0</v>
      </c>
      <c r="N184" s="46">
        <f>MPSA!$M184*1.22</f>
        <v>0</v>
      </c>
    </row>
    <row r="185" spans="1:14" ht="14.25" customHeight="1">
      <c r="A185" s="43" t="s">
        <v>405</v>
      </c>
      <c r="B185" s="43" t="s">
        <v>406</v>
      </c>
      <c r="C185" s="43" t="s">
        <v>229</v>
      </c>
      <c r="D185" s="43" t="s">
        <v>2047</v>
      </c>
      <c r="E185" s="44" t="s">
        <v>396</v>
      </c>
      <c r="F185" s="44" t="s">
        <v>404</v>
      </c>
      <c r="G185" s="43" t="s">
        <v>329</v>
      </c>
      <c r="H185" s="43" t="s">
        <v>181</v>
      </c>
      <c r="I185" s="227">
        <v>306</v>
      </c>
      <c r="J185" s="220">
        <f>IF(TRIM(Tabela12[[#This Row],[Obračunska enota]])="1 Month(s)",Tabela12[[#This Row],[MAXIMUM RESALE PRICE (MRP) cena brez DDV]]*12,IF(TRIM(Tabela12[[#This Row],[Obračunska enota]])="3 Year(s)",Tabela12[[#This Row],[MAXIMUM RESALE PRICE (MRP) cena brez DDV]]/3,Tabela12[[#This Row],[MAXIMUM RESALE PRICE (MRP) cena brez DDV]]))</f>
        <v>3672</v>
      </c>
      <c r="K185" s="228">
        <f>MPSA!$J185*1.22</f>
        <v>4479.84</v>
      </c>
      <c r="L185" s="45"/>
      <c r="M185" s="46">
        <f t="shared" si="2"/>
        <v>0</v>
      </c>
      <c r="N185" s="46">
        <f>MPSA!$M185*1.22</f>
        <v>0</v>
      </c>
    </row>
    <row r="186" spans="1:14" ht="14.25" customHeight="1">
      <c r="A186" s="43" t="s">
        <v>412</v>
      </c>
      <c r="B186" s="43" t="s">
        <v>413</v>
      </c>
      <c r="C186" s="43" t="s">
        <v>229</v>
      </c>
      <c r="D186" s="43" t="s">
        <v>2047</v>
      </c>
      <c r="E186" s="44" t="s">
        <v>396</v>
      </c>
      <c r="F186" s="44" t="s">
        <v>411</v>
      </c>
      <c r="G186" s="43" t="s">
        <v>246</v>
      </c>
      <c r="H186" s="43" t="s">
        <v>247</v>
      </c>
      <c r="I186" s="227">
        <v>25690</v>
      </c>
      <c r="J186" s="220">
        <f>IF(TRIM(Tabela12[[#This Row],[Obračunska enota]])="1 Month(s)",Tabela12[[#This Row],[MAXIMUM RESALE PRICE (MRP) cena brez DDV]]*12,IF(TRIM(Tabela12[[#This Row],[Obračunska enota]])="3 Year(s)",Tabela12[[#This Row],[MAXIMUM RESALE PRICE (MRP) cena brez DDV]]/3,Tabela12[[#This Row],[MAXIMUM RESALE PRICE (MRP) cena brez DDV]]))</f>
        <v>8563.3333333333339</v>
      </c>
      <c r="K186" s="228">
        <f>MPSA!$J186*1.22</f>
        <v>10447.266666666666</v>
      </c>
      <c r="L186" s="45"/>
      <c r="M186" s="46">
        <f t="shared" si="2"/>
        <v>0</v>
      </c>
      <c r="N186" s="46">
        <f>MPSA!$M186*1.22</f>
        <v>0</v>
      </c>
    </row>
    <row r="187" spans="1:14" ht="14.25" customHeight="1">
      <c r="A187" s="43" t="s">
        <v>219</v>
      </c>
      <c r="B187" s="43" t="s">
        <v>220</v>
      </c>
      <c r="C187" s="43" t="s">
        <v>201</v>
      </c>
      <c r="D187" s="43" t="s">
        <v>2047</v>
      </c>
      <c r="E187" s="44" t="s">
        <v>178</v>
      </c>
      <c r="F187" s="44" t="s">
        <v>179</v>
      </c>
      <c r="G187" s="43" t="s">
        <v>180</v>
      </c>
      <c r="H187" s="43" t="s">
        <v>181</v>
      </c>
      <c r="I187" s="227">
        <v>111</v>
      </c>
      <c r="J187" s="220">
        <f>IF(TRIM(Tabela12[[#This Row],[Obračunska enota]])="1 Month(s)",Tabela12[[#This Row],[MAXIMUM RESALE PRICE (MRP) cena brez DDV]]*12,IF(TRIM(Tabela12[[#This Row],[Obračunska enota]])="3 Year(s)",Tabela12[[#This Row],[MAXIMUM RESALE PRICE (MRP) cena brez DDV]]/3,Tabela12[[#This Row],[MAXIMUM RESALE PRICE (MRP) cena brez DDV]]))</f>
        <v>111</v>
      </c>
      <c r="K187" s="228">
        <f>MPSA!$J187*1.22</f>
        <v>135.41999999999999</v>
      </c>
      <c r="L187" s="45"/>
      <c r="M187" s="46">
        <f t="shared" si="2"/>
        <v>0</v>
      </c>
      <c r="N187" s="46">
        <f>MPSA!$M187*1.22</f>
        <v>0</v>
      </c>
    </row>
    <row r="188" spans="1:14" ht="14.25" customHeight="1">
      <c r="A188" s="43" t="s">
        <v>221</v>
      </c>
      <c r="B188" s="43" t="s">
        <v>222</v>
      </c>
      <c r="C188" s="43" t="s">
        <v>201</v>
      </c>
      <c r="D188" s="43" t="s">
        <v>2047</v>
      </c>
      <c r="E188" s="44" t="s">
        <v>184</v>
      </c>
      <c r="F188" s="44" t="s">
        <v>179</v>
      </c>
      <c r="G188" s="43" t="s">
        <v>180</v>
      </c>
      <c r="H188" s="43" t="s">
        <v>181</v>
      </c>
      <c r="I188" s="227">
        <v>143</v>
      </c>
      <c r="J188" s="220">
        <f>IF(TRIM(Tabela12[[#This Row],[Obračunska enota]])="1 Month(s)",Tabela12[[#This Row],[MAXIMUM RESALE PRICE (MRP) cena brez DDV]]*12,IF(TRIM(Tabela12[[#This Row],[Obračunska enota]])="3 Year(s)",Tabela12[[#This Row],[MAXIMUM RESALE PRICE (MRP) cena brez DDV]]/3,Tabela12[[#This Row],[MAXIMUM RESALE PRICE (MRP) cena brez DDV]]))</f>
        <v>143</v>
      </c>
      <c r="K188" s="228">
        <f>MPSA!$J188*1.22</f>
        <v>174.46</v>
      </c>
      <c r="L188" s="45"/>
      <c r="M188" s="46">
        <f t="shared" si="2"/>
        <v>0</v>
      </c>
      <c r="N188" s="46">
        <f>MPSA!$M188*1.22</f>
        <v>0</v>
      </c>
    </row>
    <row r="189" spans="1:14" ht="14.25" customHeight="1">
      <c r="A189" s="43" t="s">
        <v>290</v>
      </c>
      <c r="B189" s="43" t="s">
        <v>291</v>
      </c>
      <c r="C189" s="43" t="s">
        <v>201</v>
      </c>
      <c r="D189" s="43" t="s">
        <v>2047</v>
      </c>
      <c r="E189" s="44" t="s">
        <v>178</v>
      </c>
      <c r="F189" s="44" t="s">
        <v>245</v>
      </c>
      <c r="G189" s="43" t="s">
        <v>246</v>
      </c>
      <c r="H189" s="43" t="s">
        <v>247</v>
      </c>
      <c r="I189" s="227">
        <v>193</v>
      </c>
      <c r="J189" s="220">
        <f>IF(TRIM(Tabela12[[#This Row],[Obračunska enota]])="1 Month(s)",Tabela12[[#This Row],[MAXIMUM RESALE PRICE (MRP) cena brez DDV]]*12,IF(TRIM(Tabela12[[#This Row],[Obračunska enota]])="3 Year(s)",Tabela12[[#This Row],[MAXIMUM RESALE PRICE (MRP) cena brez DDV]]/3,Tabela12[[#This Row],[MAXIMUM RESALE PRICE (MRP) cena brez DDV]]))</f>
        <v>64.333333333333329</v>
      </c>
      <c r="K189" s="228">
        <f>MPSA!$J189*1.22</f>
        <v>78.486666666666665</v>
      </c>
      <c r="L189" s="45"/>
      <c r="M189" s="46">
        <f t="shared" si="2"/>
        <v>0</v>
      </c>
      <c r="N189" s="46">
        <f>MPSA!$M189*1.22</f>
        <v>0</v>
      </c>
    </row>
    <row r="190" spans="1:14" ht="14.25" customHeight="1">
      <c r="A190" s="43" t="s">
        <v>292</v>
      </c>
      <c r="B190" s="43" t="s">
        <v>293</v>
      </c>
      <c r="C190" s="43" t="s">
        <v>201</v>
      </c>
      <c r="D190" s="43" t="s">
        <v>2047</v>
      </c>
      <c r="E190" s="44" t="s">
        <v>184</v>
      </c>
      <c r="F190" s="44" t="s">
        <v>245</v>
      </c>
      <c r="G190" s="43" t="s">
        <v>246</v>
      </c>
      <c r="H190" s="43" t="s">
        <v>247</v>
      </c>
      <c r="I190" s="227">
        <v>250</v>
      </c>
      <c r="J190" s="220">
        <f>IF(TRIM(Tabela12[[#This Row],[Obračunska enota]])="1 Month(s)",Tabela12[[#This Row],[MAXIMUM RESALE PRICE (MRP) cena brez DDV]]*12,IF(TRIM(Tabela12[[#This Row],[Obračunska enota]])="3 Year(s)",Tabela12[[#This Row],[MAXIMUM RESALE PRICE (MRP) cena brez DDV]]/3,Tabela12[[#This Row],[MAXIMUM RESALE PRICE (MRP) cena brez DDV]]))</f>
        <v>83.333333333333329</v>
      </c>
      <c r="K190" s="228">
        <f>MPSA!$J190*1.22</f>
        <v>101.66666666666666</v>
      </c>
      <c r="L190" s="45"/>
      <c r="M190" s="46">
        <f t="shared" si="2"/>
        <v>0</v>
      </c>
      <c r="N190" s="46">
        <f>MPSA!$M190*1.22</f>
        <v>0</v>
      </c>
    </row>
    <row r="191" spans="1:14" ht="14.25" customHeight="1">
      <c r="A191" s="43" t="s">
        <v>360</v>
      </c>
      <c r="B191" s="43" t="s">
        <v>361</v>
      </c>
      <c r="C191" s="43" t="s">
        <v>201</v>
      </c>
      <c r="D191" s="43" t="s">
        <v>2047</v>
      </c>
      <c r="E191" s="44" t="s">
        <v>178</v>
      </c>
      <c r="F191" s="44" t="s">
        <v>328</v>
      </c>
      <c r="G191" s="43" t="s">
        <v>329</v>
      </c>
      <c r="H191" s="43" t="s">
        <v>181</v>
      </c>
      <c r="I191" s="227">
        <v>2.2799999999999998</v>
      </c>
      <c r="J191" s="220">
        <f>IF(TRIM(Tabela12[[#This Row],[Obračunska enota]])="1 Month(s)",Tabela12[[#This Row],[MAXIMUM RESALE PRICE (MRP) cena brez DDV]]*12,IF(TRIM(Tabela12[[#This Row],[Obračunska enota]])="3 Year(s)",Tabela12[[#This Row],[MAXIMUM RESALE PRICE (MRP) cena brez DDV]]/3,Tabela12[[#This Row],[MAXIMUM RESALE PRICE (MRP) cena brez DDV]]))</f>
        <v>27.36</v>
      </c>
      <c r="K191" s="228">
        <f>MPSA!$J191*1.22</f>
        <v>33.379199999999997</v>
      </c>
      <c r="L191" s="45"/>
      <c r="M191" s="46">
        <f t="shared" si="2"/>
        <v>0</v>
      </c>
      <c r="N191" s="46">
        <f>MPSA!$M191*1.22</f>
        <v>0</v>
      </c>
    </row>
    <row r="192" spans="1:14" ht="14.25" customHeight="1">
      <c r="A192" s="43" t="s">
        <v>362</v>
      </c>
      <c r="B192" s="43" t="s">
        <v>363</v>
      </c>
      <c r="C192" s="43" t="s">
        <v>201</v>
      </c>
      <c r="D192" s="43" t="s">
        <v>2047</v>
      </c>
      <c r="E192" s="44" t="s">
        <v>184</v>
      </c>
      <c r="F192" s="44" t="s">
        <v>328</v>
      </c>
      <c r="G192" s="43" t="s">
        <v>329</v>
      </c>
      <c r="H192" s="43" t="s">
        <v>181</v>
      </c>
      <c r="I192" s="227">
        <v>2.96</v>
      </c>
      <c r="J192" s="220">
        <f>IF(TRIM(Tabela12[[#This Row],[Obračunska enota]])="1 Month(s)",Tabela12[[#This Row],[MAXIMUM RESALE PRICE (MRP) cena brez DDV]]*12,IF(TRIM(Tabela12[[#This Row],[Obračunska enota]])="3 Year(s)",Tabela12[[#This Row],[MAXIMUM RESALE PRICE (MRP) cena brez DDV]]/3,Tabela12[[#This Row],[MAXIMUM RESALE PRICE (MRP) cena brez DDV]]))</f>
        <v>35.519999999999996</v>
      </c>
      <c r="K192" s="228">
        <f>MPSA!$J192*1.22</f>
        <v>43.334399999999995</v>
      </c>
      <c r="L192" s="45"/>
      <c r="M192" s="46">
        <f t="shared" si="2"/>
        <v>0</v>
      </c>
      <c r="N192" s="46">
        <f>MPSA!$M192*1.22</f>
        <v>0</v>
      </c>
    </row>
    <row r="193" spans="1:14" ht="14.25" customHeight="1">
      <c r="A193" s="43" t="s">
        <v>223</v>
      </c>
      <c r="B193" s="43" t="s">
        <v>224</v>
      </c>
      <c r="C193" s="43" t="s">
        <v>201</v>
      </c>
      <c r="D193" s="43" t="s">
        <v>2047</v>
      </c>
      <c r="E193" s="44" t="s">
        <v>178</v>
      </c>
      <c r="F193" s="44" t="s">
        <v>179</v>
      </c>
      <c r="G193" s="43" t="s">
        <v>180</v>
      </c>
      <c r="H193" s="43" t="s">
        <v>181</v>
      </c>
      <c r="I193" s="227">
        <v>111</v>
      </c>
      <c r="J193" s="220">
        <f>IF(TRIM(Tabela12[[#This Row],[Obračunska enota]])="1 Month(s)",Tabela12[[#This Row],[MAXIMUM RESALE PRICE (MRP) cena brez DDV]]*12,IF(TRIM(Tabela12[[#This Row],[Obračunska enota]])="3 Year(s)",Tabela12[[#This Row],[MAXIMUM RESALE PRICE (MRP) cena brez DDV]]/3,Tabela12[[#This Row],[MAXIMUM RESALE PRICE (MRP) cena brez DDV]]))</f>
        <v>111</v>
      </c>
      <c r="K193" s="228">
        <f>MPSA!$J193*1.22</f>
        <v>135.41999999999999</v>
      </c>
      <c r="L193" s="45"/>
      <c r="M193" s="46">
        <f t="shared" si="2"/>
        <v>0</v>
      </c>
      <c r="N193" s="46">
        <f>MPSA!$M193*1.22</f>
        <v>0</v>
      </c>
    </row>
    <row r="194" spans="1:14" ht="14.25" customHeight="1">
      <c r="A194" s="43" t="s">
        <v>225</v>
      </c>
      <c r="B194" s="43" t="s">
        <v>226</v>
      </c>
      <c r="C194" s="43" t="s">
        <v>201</v>
      </c>
      <c r="D194" s="43" t="s">
        <v>2047</v>
      </c>
      <c r="E194" s="44" t="s">
        <v>184</v>
      </c>
      <c r="F194" s="44" t="s">
        <v>179</v>
      </c>
      <c r="G194" s="43" t="s">
        <v>180</v>
      </c>
      <c r="H194" s="43" t="s">
        <v>181</v>
      </c>
      <c r="I194" s="227">
        <v>143</v>
      </c>
      <c r="J194" s="220">
        <f>IF(TRIM(Tabela12[[#This Row],[Obračunska enota]])="1 Month(s)",Tabela12[[#This Row],[MAXIMUM RESALE PRICE (MRP) cena brez DDV]]*12,IF(TRIM(Tabela12[[#This Row],[Obračunska enota]])="3 Year(s)",Tabela12[[#This Row],[MAXIMUM RESALE PRICE (MRP) cena brez DDV]]/3,Tabela12[[#This Row],[MAXIMUM RESALE PRICE (MRP) cena brez DDV]]))</f>
        <v>143</v>
      </c>
      <c r="K194" s="228">
        <f>MPSA!$J194*1.22</f>
        <v>174.46</v>
      </c>
      <c r="L194" s="45"/>
      <c r="M194" s="46">
        <f t="shared" si="2"/>
        <v>0</v>
      </c>
      <c r="N194" s="46">
        <f>MPSA!$M194*1.22</f>
        <v>0</v>
      </c>
    </row>
    <row r="195" spans="1:14" ht="14.25" customHeight="1">
      <c r="A195" s="43" t="s">
        <v>294</v>
      </c>
      <c r="B195" s="43" t="s">
        <v>295</v>
      </c>
      <c r="C195" s="43" t="s">
        <v>201</v>
      </c>
      <c r="D195" s="43" t="s">
        <v>2047</v>
      </c>
      <c r="E195" s="44" t="s">
        <v>178</v>
      </c>
      <c r="F195" s="44" t="s">
        <v>245</v>
      </c>
      <c r="G195" s="43" t="s">
        <v>246</v>
      </c>
      <c r="H195" s="43" t="s">
        <v>247</v>
      </c>
      <c r="I195" s="227">
        <v>193</v>
      </c>
      <c r="J195" s="220">
        <f>IF(TRIM(Tabela12[[#This Row],[Obračunska enota]])="1 Month(s)",Tabela12[[#This Row],[MAXIMUM RESALE PRICE (MRP) cena brez DDV]]*12,IF(TRIM(Tabela12[[#This Row],[Obračunska enota]])="3 Year(s)",Tabela12[[#This Row],[MAXIMUM RESALE PRICE (MRP) cena brez DDV]]/3,Tabela12[[#This Row],[MAXIMUM RESALE PRICE (MRP) cena brez DDV]]))</f>
        <v>64.333333333333329</v>
      </c>
      <c r="K195" s="228">
        <f>MPSA!$J195*1.22</f>
        <v>78.486666666666665</v>
      </c>
      <c r="L195" s="45"/>
      <c r="M195" s="46">
        <f t="shared" si="2"/>
        <v>0</v>
      </c>
      <c r="N195" s="46">
        <f>MPSA!$M195*1.22</f>
        <v>0</v>
      </c>
    </row>
    <row r="196" spans="1:14" ht="14.25" customHeight="1">
      <c r="A196" s="43" t="s">
        <v>296</v>
      </c>
      <c r="B196" s="43" t="s">
        <v>297</v>
      </c>
      <c r="C196" s="43" t="s">
        <v>201</v>
      </c>
      <c r="D196" s="43" t="s">
        <v>2047</v>
      </c>
      <c r="E196" s="44" t="s">
        <v>184</v>
      </c>
      <c r="F196" s="44" t="s">
        <v>245</v>
      </c>
      <c r="G196" s="43" t="s">
        <v>246</v>
      </c>
      <c r="H196" s="43" t="s">
        <v>247</v>
      </c>
      <c r="I196" s="227">
        <v>250</v>
      </c>
      <c r="J196" s="220">
        <f>IF(TRIM(Tabela12[[#This Row],[Obračunska enota]])="1 Month(s)",Tabela12[[#This Row],[MAXIMUM RESALE PRICE (MRP) cena brez DDV]]*12,IF(TRIM(Tabela12[[#This Row],[Obračunska enota]])="3 Year(s)",Tabela12[[#This Row],[MAXIMUM RESALE PRICE (MRP) cena brez DDV]]/3,Tabela12[[#This Row],[MAXIMUM RESALE PRICE (MRP) cena brez DDV]]))</f>
        <v>83.333333333333329</v>
      </c>
      <c r="K196" s="228">
        <f>MPSA!$J196*1.22</f>
        <v>101.66666666666666</v>
      </c>
      <c r="L196" s="45"/>
      <c r="M196" s="46">
        <f t="shared" si="2"/>
        <v>0</v>
      </c>
      <c r="N196" s="46">
        <f>MPSA!$M196*1.22</f>
        <v>0</v>
      </c>
    </row>
    <row r="197" spans="1:14" ht="14.25" customHeight="1">
      <c r="A197" s="43" t="s">
        <v>364</v>
      </c>
      <c r="B197" s="43" t="s">
        <v>365</v>
      </c>
      <c r="C197" s="43" t="s">
        <v>201</v>
      </c>
      <c r="D197" s="43" t="s">
        <v>2047</v>
      </c>
      <c r="E197" s="44" t="s">
        <v>178</v>
      </c>
      <c r="F197" s="44" t="s">
        <v>328</v>
      </c>
      <c r="G197" s="43" t="s">
        <v>329</v>
      </c>
      <c r="H197" s="43" t="s">
        <v>181</v>
      </c>
      <c r="I197" s="227">
        <v>2.2799999999999998</v>
      </c>
      <c r="J197" s="220">
        <f>IF(TRIM(Tabela12[[#This Row],[Obračunska enota]])="1 Month(s)",Tabela12[[#This Row],[MAXIMUM RESALE PRICE (MRP) cena brez DDV]]*12,IF(TRIM(Tabela12[[#This Row],[Obračunska enota]])="3 Year(s)",Tabela12[[#This Row],[MAXIMUM RESALE PRICE (MRP) cena brez DDV]]/3,Tabela12[[#This Row],[MAXIMUM RESALE PRICE (MRP) cena brez DDV]]))</f>
        <v>27.36</v>
      </c>
      <c r="K197" s="228">
        <f>MPSA!$J197*1.22</f>
        <v>33.379199999999997</v>
      </c>
      <c r="L197" s="45"/>
      <c r="M197" s="46">
        <f t="shared" si="2"/>
        <v>0</v>
      </c>
      <c r="N197" s="46">
        <f>MPSA!$M197*1.22</f>
        <v>0</v>
      </c>
    </row>
    <row r="198" spans="1:14" ht="14.25" customHeight="1">
      <c r="A198" s="43" t="s">
        <v>366</v>
      </c>
      <c r="B198" s="43" t="s">
        <v>367</v>
      </c>
      <c r="C198" s="43" t="s">
        <v>201</v>
      </c>
      <c r="D198" s="43" t="s">
        <v>2047</v>
      </c>
      <c r="E198" s="44" t="s">
        <v>184</v>
      </c>
      <c r="F198" s="44" t="s">
        <v>328</v>
      </c>
      <c r="G198" s="43" t="s">
        <v>329</v>
      </c>
      <c r="H198" s="43" t="s">
        <v>181</v>
      </c>
      <c r="I198" s="227">
        <v>2.96</v>
      </c>
      <c r="J198" s="220">
        <f>IF(TRIM(Tabela12[[#This Row],[Obračunska enota]])="1 Month(s)",Tabela12[[#This Row],[MAXIMUM RESALE PRICE (MRP) cena brez DDV]]*12,IF(TRIM(Tabela12[[#This Row],[Obračunska enota]])="3 Year(s)",Tabela12[[#This Row],[MAXIMUM RESALE PRICE (MRP) cena brez DDV]]/3,Tabela12[[#This Row],[MAXIMUM RESALE PRICE (MRP) cena brez DDV]]))</f>
        <v>35.519999999999996</v>
      </c>
      <c r="K198" s="228">
        <f>MPSA!$J198*1.22</f>
        <v>43.334399999999995</v>
      </c>
      <c r="L198" s="45"/>
      <c r="M198" s="46">
        <f t="shared" si="2"/>
        <v>0</v>
      </c>
      <c r="N198" s="46">
        <f>MPSA!$M198*1.22</f>
        <v>0</v>
      </c>
    </row>
    <row r="199" spans="1:14" ht="14.25" customHeight="1">
      <c r="A199" s="43" t="s">
        <v>910</v>
      </c>
      <c r="B199" s="43" t="s">
        <v>911</v>
      </c>
      <c r="C199" s="43" t="s">
        <v>876</v>
      </c>
      <c r="D199" s="43" t="s">
        <v>2047</v>
      </c>
      <c r="E199" s="44" t="s">
        <v>178</v>
      </c>
      <c r="F199" s="44" t="s">
        <v>861</v>
      </c>
      <c r="G199" s="43" t="s">
        <v>180</v>
      </c>
      <c r="H199" s="43" t="s">
        <v>181</v>
      </c>
      <c r="I199" s="227">
        <v>160</v>
      </c>
      <c r="J199" s="220">
        <f>IF(TRIM(Tabela12[[#This Row],[Obračunska enota]])="1 Month(s)",Tabela12[[#This Row],[MAXIMUM RESALE PRICE (MRP) cena brez DDV]]*12,IF(TRIM(Tabela12[[#This Row],[Obračunska enota]])="3 Year(s)",Tabela12[[#This Row],[MAXIMUM RESALE PRICE (MRP) cena brez DDV]]/3,Tabela12[[#This Row],[MAXIMUM RESALE PRICE (MRP) cena brez DDV]]))</f>
        <v>160</v>
      </c>
      <c r="K199" s="228">
        <f>MPSA!$J199*1.22</f>
        <v>195.2</v>
      </c>
      <c r="L199" s="45"/>
      <c r="M199" s="46">
        <f t="shared" si="2"/>
        <v>0</v>
      </c>
      <c r="N199" s="46">
        <f>MPSA!$M199*1.22</f>
        <v>0</v>
      </c>
    </row>
    <row r="200" spans="1:14" ht="14.25" customHeight="1">
      <c r="A200" s="43" t="s">
        <v>1000</v>
      </c>
      <c r="B200" s="43" t="s">
        <v>1001</v>
      </c>
      <c r="C200" s="43" t="s">
        <v>876</v>
      </c>
      <c r="D200" s="43" t="s">
        <v>2047</v>
      </c>
      <c r="E200" s="44" t="s">
        <v>178</v>
      </c>
      <c r="F200" s="44" t="s">
        <v>959</v>
      </c>
      <c r="G200" s="43" t="s">
        <v>246</v>
      </c>
      <c r="H200" s="43" t="s">
        <v>247</v>
      </c>
      <c r="I200" s="227">
        <v>299</v>
      </c>
      <c r="J200"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200" s="228">
        <f>MPSA!$J200*1.22</f>
        <v>121.59333333333333</v>
      </c>
      <c r="L200" s="45"/>
      <c r="M200" s="46">
        <f t="shared" si="2"/>
        <v>0</v>
      </c>
      <c r="N200" s="46">
        <f>MPSA!$M200*1.22</f>
        <v>0</v>
      </c>
    </row>
    <row r="201" spans="1:14" ht="14.25" customHeight="1">
      <c r="A201" s="43" t="s">
        <v>1131</v>
      </c>
      <c r="B201" s="43" t="s">
        <v>1132</v>
      </c>
      <c r="C201" s="43" t="s">
        <v>876</v>
      </c>
      <c r="D201" s="43" t="s">
        <v>2047</v>
      </c>
      <c r="E201" s="44" t="s">
        <v>178</v>
      </c>
      <c r="F201" s="44" t="s">
        <v>1090</v>
      </c>
      <c r="G201" s="43" t="s">
        <v>329</v>
      </c>
      <c r="H201" s="43" t="s">
        <v>181</v>
      </c>
      <c r="I201" s="227">
        <v>3.86</v>
      </c>
      <c r="J201"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201" s="228">
        <f>MPSA!$J201*1.22</f>
        <v>56.510399999999997</v>
      </c>
      <c r="L201" s="45"/>
      <c r="M201" s="46">
        <f t="shared" si="2"/>
        <v>0</v>
      </c>
      <c r="N201" s="46">
        <f>MPSA!$M201*1.22</f>
        <v>0</v>
      </c>
    </row>
    <row r="202" spans="1:14" ht="14.25" customHeight="1">
      <c r="A202" s="43" t="s">
        <v>227</v>
      </c>
      <c r="B202" s="43" t="s">
        <v>228</v>
      </c>
      <c r="C202" s="43" t="s">
        <v>229</v>
      </c>
      <c r="D202" s="43" t="s">
        <v>2047</v>
      </c>
      <c r="E202" s="44" t="s">
        <v>178</v>
      </c>
      <c r="F202" s="44" t="s">
        <v>179</v>
      </c>
      <c r="G202" s="43" t="s">
        <v>180</v>
      </c>
      <c r="H202" s="43" t="s">
        <v>181</v>
      </c>
      <c r="I202" s="227">
        <v>147</v>
      </c>
      <c r="J202" s="220">
        <f>IF(TRIM(Tabela12[[#This Row],[Obračunska enota]])="1 Month(s)",Tabela12[[#This Row],[MAXIMUM RESALE PRICE (MRP) cena brez DDV]]*12,IF(TRIM(Tabela12[[#This Row],[Obračunska enota]])="3 Year(s)",Tabela12[[#This Row],[MAXIMUM RESALE PRICE (MRP) cena brez DDV]]/3,Tabela12[[#This Row],[MAXIMUM RESALE PRICE (MRP) cena brez DDV]]))</f>
        <v>147</v>
      </c>
      <c r="K202" s="228">
        <f>MPSA!$J202*1.22</f>
        <v>179.34</v>
      </c>
      <c r="L202" s="45"/>
      <c r="M202" s="46">
        <f t="shared" si="2"/>
        <v>0</v>
      </c>
      <c r="N202" s="46">
        <f>MPSA!$M202*1.22</f>
        <v>0</v>
      </c>
    </row>
    <row r="203" spans="1:14" ht="14.25" customHeight="1">
      <c r="A203" s="43" t="s">
        <v>230</v>
      </c>
      <c r="B203" s="43" t="s">
        <v>231</v>
      </c>
      <c r="C203" s="43" t="s">
        <v>229</v>
      </c>
      <c r="D203" s="43" t="s">
        <v>2047</v>
      </c>
      <c r="E203" s="44" t="s">
        <v>184</v>
      </c>
      <c r="F203" s="44" t="s">
        <v>179</v>
      </c>
      <c r="G203" s="43" t="s">
        <v>180</v>
      </c>
      <c r="H203" s="43" t="s">
        <v>181</v>
      </c>
      <c r="I203" s="227">
        <v>147</v>
      </c>
      <c r="J203" s="220">
        <f>IF(TRIM(Tabela12[[#This Row],[Obračunska enota]])="1 Month(s)",Tabela12[[#This Row],[MAXIMUM RESALE PRICE (MRP) cena brez DDV]]*12,IF(TRIM(Tabela12[[#This Row],[Obračunska enota]])="3 Year(s)",Tabela12[[#This Row],[MAXIMUM RESALE PRICE (MRP) cena brez DDV]]/3,Tabela12[[#This Row],[MAXIMUM RESALE PRICE (MRP) cena brez DDV]]))</f>
        <v>147</v>
      </c>
      <c r="K203" s="228">
        <f>MPSA!$J203*1.22</f>
        <v>179.34</v>
      </c>
      <c r="L203" s="45"/>
      <c r="M203" s="46">
        <f t="shared" si="2"/>
        <v>0</v>
      </c>
      <c r="N203" s="46">
        <f>MPSA!$M203*1.22</f>
        <v>0</v>
      </c>
    </row>
    <row r="204" spans="1:14" ht="14.25" customHeight="1">
      <c r="A204" s="43" t="s">
        <v>298</v>
      </c>
      <c r="B204" s="43" t="s">
        <v>299</v>
      </c>
      <c r="C204" s="43" t="s">
        <v>229</v>
      </c>
      <c r="D204" s="43" t="s">
        <v>2047</v>
      </c>
      <c r="E204" s="44" t="s">
        <v>178</v>
      </c>
      <c r="F204" s="44" t="s">
        <v>245</v>
      </c>
      <c r="G204" s="43" t="s">
        <v>246</v>
      </c>
      <c r="H204" s="43" t="s">
        <v>247</v>
      </c>
      <c r="I204" s="227">
        <v>257</v>
      </c>
      <c r="J204" s="220">
        <f>IF(TRIM(Tabela12[[#This Row],[Obračunska enota]])="1 Month(s)",Tabela12[[#This Row],[MAXIMUM RESALE PRICE (MRP) cena brez DDV]]*12,IF(TRIM(Tabela12[[#This Row],[Obračunska enota]])="3 Year(s)",Tabela12[[#This Row],[MAXIMUM RESALE PRICE (MRP) cena brez DDV]]/3,Tabela12[[#This Row],[MAXIMUM RESALE PRICE (MRP) cena brez DDV]]))</f>
        <v>85.666666666666671</v>
      </c>
      <c r="K204" s="228">
        <f>MPSA!$J204*1.22</f>
        <v>104.51333333333334</v>
      </c>
      <c r="L204" s="45"/>
      <c r="M204" s="46">
        <f t="shared" si="2"/>
        <v>0</v>
      </c>
      <c r="N204" s="46">
        <f>MPSA!$M204*1.22</f>
        <v>0</v>
      </c>
    </row>
    <row r="205" spans="1:14" ht="14.25" customHeight="1">
      <c r="A205" s="43" t="s">
        <v>300</v>
      </c>
      <c r="B205" s="43" t="s">
        <v>301</v>
      </c>
      <c r="C205" s="43" t="s">
        <v>229</v>
      </c>
      <c r="D205" s="43" t="s">
        <v>2047</v>
      </c>
      <c r="E205" s="44" t="s">
        <v>184</v>
      </c>
      <c r="F205" s="44" t="s">
        <v>245</v>
      </c>
      <c r="G205" s="43" t="s">
        <v>246</v>
      </c>
      <c r="H205" s="43" t="s">
        <v>247</v>
      </c>
      <c r="I205" s="227">
        <v>257</v>
      </c>
      <c r="J205" s="220">
        <f>IF(TRIM(Tabela12[[#This Row],[Obračunska enota]])="1 Month(s)",Tabela12[[#This Row],[MAXIMUM RESALE PRICE (MRP) cena brez DDV]]*12,IF(TRIM(Tabela12[[#This Row],[Obračunska enota]])="3 Year(s)",Tabela12[[#This Row],[MAXIMUM RESALE PRICE (MRP) cena brez DDV]]/3,Tabela12[[#This Row],[MAXIMUM RESALE PRICE (MRP) cena brez DDV]]))</f>
        <v>85.666666666666671</v>
      </c>
      <c r="K205" s="228">
        <f>MPSA!$J205*1.22</f>
        <v>104.51333333333334</v>
      </c>
      <c r="L205" s="45"/>
      <c r="M205" s="46">
        <f t="shared" si="2"/>
        <v>0</v>
      </c>
      <c r="N205" s="46">
        <f>MPSA!$M205*1.22</f>
        <v>0</v>
      </c>
    </row>
    <row r="206" spans="1:14" ht="14.25" customHeight="1">
      <c r="A206" s="43" t="s">
        <v>368</v>
      </c>
      <c r="B206" s="43" t="s">
        <v>369</v>
      </c>
      <c r="C206" s="43" t="s">
        <v>229</v>
      </c>
      <c r="D206" s="43" t="s">
        <v>2047</v>
      </c>
      <c r="E206" s="44" t="s">
        <v>178</v>
      </c>
      <c r="F206" s="44" t="s">
        <v>328</v>
      </c>
      <c r="G206" s="43" t="s">
        <v>329</v>
      </c>
      <c r="H206" s="43" t="s">
        <v>181</v>
      </c>
      <c r="I206" s="227">
        <v>3.05</v>
      </c>
      <c r="J206" s="220">
        <f>IF(TRIM(Tabela12[[#This Row],[Obračunska enota]])="1 Month(s)",Tabela12[[#This Row],[MAXIMUM RESALE PRICE (MRP) cena brez DDV]]*12,IF(TRIM(Tabela12[[#This Row],[Obračunska enota]])="3 Year(s)",Tabela12[[#This Row],[MAXIMUM RESALE PRICE (MRP) cena brez DDV]]/3,Tabela12[[#This Row],[MAXIMUM RESALE PRICE (MRP) cena brez DDV]]))</f>
        <v>36.599999999999994</v>
      </c>
      <c r="K206" s="228">
        <f>MPSA!$J206*1.22</f>
        <v>44.651999999999994</v>
      </c>
      <c r="L206" s="45"/>
      <c r="M206" s="46">
        <f t="shared" si="2"/>
        <v>0</v>
      </c>
      <c r="N206" s="46">
        <f>MPSA!$M206*1.22</f>
        <v>0</v>
      </c>
    </row>
    <row r="207" spans="1:14" ht="14.25" customHeight="1">
      <c r="A207" s="43" t="s">
        <v>370</v>
      </c>
      <c r="B207" s="43" t="s">
        <v>371</v>
      </c>
      <c r="C207" s="43" t="s">
        <v>229</v>
      </c>
      <c r="D207" s="43" t="s">
        <v>2047</v>
      </c>
      <c r="E207" s="44" t="s">
        <v>184</v>
      </c>
      <c r="F207" s="44" t="s">
        <v>328</v>
      </c>
      <c r="G207" s="43" t="s">
        <v>329</v>
      </c>
      <c r="H207" s="43" t="s">
        <v>181</v>
      </c>
      <c r="I207" s="227">
        <v>3.05</v>
      </c>
      <c r="J207" s="220">
        <f>IF(TRIM(Tabela12[[#This Row],[Obračunska enota]])="1 Month(s)",Tabela12[[#This Row],[MAXIMUM RESALE PRICE (MRP) cena brez DDV]]*12,IF(TRIM(Tabela12[[#This Row],[Obračunska enota]])="3 Year(s)",Tabela12[[#This Row],[MAXIMUM RESALE PRICE (MRP) cena brez DDV]]/3,Tabela12[[#This Row],[MAXIMUM RESALE PRICE (MRP) cena brez DDV]]))</f>
        <v>36.599999999999994</v>
      </c>
      <c r="K207" s="228">
        <f>MPSA!$J207*1.22</f>
        <v>44.651999999999994</v>
      </c>
      <c r="L207" s="45"/>
      <c r="M207" s="46">
        <f t="shared" si="2"/>
        <v>0</v>
      </c>
      <c r="N207" s="46">
        <f>MPSA!$M207*1.22</f>
        <v>0</v>
      </c>
    </row>
    <row r="208" spans="1:14" ht="14.25" customHeight="1">
      <c r="A208" s="43" t="s">
        <v>302</v>
      </c>
      <c r="B208" s="43" t="s">
        <v>303</v>
      </c>
      <c r="C208" s="43" t="s">
        <v>304</v>
      </c>
      <c r="D208" s="43" t="s">
        <v>2047</v>
      </c>
      <c r="E208" s="44" t="s">
        <v>178</v>
      </c>
      <c r="F208" s="44" t="s">
        <v>245</v>
      </c>
      <c r="G208" s="43" t="s">
        <v>246</v>
      </c>
      <c r="H208" s="43" t="s">
        <v>247</v>
      </c>
      <c r="I208" s="227">
        <v>570</v>
      </c>
      <c r="J208" s="220">
        <f>IF(TRIM(Tabela12[[#This Row],[Obračunska enota]])="1 Month(s)",Tabela12[[#This Row],[MAXIMUM RESALE PRICE (MRP) cena brez DDV]]*12,IF(TRIM(Tabela12[[#This Row],[Obračunska enota]])="3 Year(s)",Tabela12[[#This Row],[MAXIMUM RESALE PRICE (MRP) cena brez DDV]]/3,Tabela12[[#This Row],[MAXIMUM RESALE PRICE (MRP) cena brez DDV]]))</f>
        <v>190</v>
      </c>
      <c r="K208" s="228">
        <f>MPSA!$J208*1.22</f>
        <v>231.79999999999998</v>
      </c>
      <c r="L208" s="45"/>
      <c r="M208" s="46">
        <f t="shared" si="2"/>
        <v>0</v>
      </c>
      <c r="N208" s="46">
        <f>MPSA!$M208*1.22</f>
        <v>0</v>
      </c>
    </row>
    <row r="209" spans="1:14" ht="14.25" customHeight="1">
      <c r="A209" s="43" t="s">
        <v>305</v>
      </c>
      <c r="B209" s="43" t="s">
        <v>306</v>
      </c>
      <c r="C209" s="43" t="s">
        <v>304</v>
      </c>
      <c r="D209" s="43" t="s">
        <v>2047</v>
      </c>
      <c r="E209" s="44" t="s">
        <v>184</v>
      </c>
      <c r="F209" s="44" t="s">
        <v>245</v>
      </c>
      <c r="G209" s="43" t="s">
        <v>246</v>
      </c>
      <c r="H209" s="43" t="s">
        <v>247</v>
      </c>
      <c r="I209" s="227">
        <v>656</v>
      </c>
      <c r="J209" s="220">
        <f>IF(TRIM(Tabela12[[#This Row],[Obračunska enota]])="1 Month(s)",Tabela12[[#This Row],[MAXIMUM RESALE PRICE (MRP) cena brez DDV]]*12,IF(TRIM(Tabela12[[#This Row],[Obračunska enota]])="3 Year(s)",Tabela12[[#This Row],[MAXIMUM RESALE PRICE (MRP) cena brez DDV]]/3,Tabela12[[#This Row],[MAXIMUM RESALE PRICE (MRP) cena brez DDV]]))</f>
        <v>218.66666666666666</v>
      </c>
      <c r="K209" s="228">
        <f>MPSA!$J209*1.22</f>
        <v>266.77333333333331</v>
      </c>
      <c r="L209" s="45"/>
      <c r="M209" s="46">
        <f t="shared" si="2"/>
        <v>0</v>
      </c>
      <c r="N209" s="46">
        <f>MPSA!$M209*1.22</f>
        <v>0</v>
      </c>
    </row>
    <row r="210" spans="1:14" ht="14.25" customHeight="1">
      <c r="A210" s="43" t="s">
        <v>372</v>
      </c>
      <c r="B210" s="43" t="s">
        <v>373</v>
      </c>
      <c r="C210" s="43" t="s">
        <v>304</v>
      </c>
      <c r="D210" s="43" t="s">
        <v>2047</v>
      </c>
      <c r="E210" s="44" t="s">
        <v>178</v>
      </c>
      <c r="F210" s="44" t="s">
        <v>328</v>
      </c>
      <c r="G210" s="43" t="s">
        <v>329</v>
      </c>
      <c r="H210" s="43" t="s">
        <v>181</v>
      </c>
      <c r="I210" s="227">
        <v>7</v>
      </c>
      <c r="J210" s="220">
        <f>IF(TRIM(Tabela12[[#This Row],[Obračunska enota]])="1 Month(s)",Tabela12[[#This Row],[MAXIMUM RESALE PRICE (MRP) cena brez DDV]]*12,IF(TRIM(Tabela12[[#This Row],[Obračunska enota]])="3 Year(s)",Tabela12[[#This Row],[MAXIMUM RESALE PRICE (MRP) cena brez DDV]]/3,Tabela12[[#This Row],[MAXIMUM RESALE PRICE (MRP) cena brez DDV]]))</f>
        <v>84</v>
      </c>
      <c r="K210" s="228">
        <f>MPSA!$J210*1.22</f>
        <v>102.48</v>
      </c>
      <c r="L210" s="45"/>
      <c r="M210" s="46">
        <f t="shared" si="2"/>
        <v>0</v>
      </c>
      <c r="N210" s="46">
        <f>MPSA!$M210*1.22</f>
        <v>0</v>
      </c>
    </row>
    <row r="211" spans="1:14" ht="14.25" customHeight="1">
      <c r="A211" s="43" t="s">
        <v>374</v>
      </c>
      <c r="B211" s="43" t="s">
        <v>375</v>
      </c>
      <c r="C211" s="43" t="s">
        <v>304</v>
      </c>
      <c r="D211" s="43" t="s">
        <v>2047</v>
      </c>
      <c r="E211" s="44" t="s">
        <v>184</v>
      </c>
      <c r="F211" s="44" t="s">
        <v>328</v>
      </c>
      <c r="G211" s="43" t="s">
        <v>329</v>
      </c>
      <c r="H211" s="43" t="s">
        <v>181</v>
      </c>
      <c r="I211" s="227">
        <v>8</v>
      </c>
      <c r="J211" s="220">
        <f>IF(TRIM(Tabela12[[#This Row],[Obračunska enota]])="1 Month(s)",Tabela12[[#This Row],[MAXIMUM RESALE PRICE (MRP) cena brez DDV]]*12,IF(TRIM(Tabela12[[#This Row],[Obračunska enota]])="3 Year(s)",Tabela12[[#This Row],[MAXIMUM RESALE PRICE (MRP) cena brez DDV]]/3,Tabela12[[#This Row],[MAXIMUM RESALE PRICE (MRP) cena brez DDV]]))</f>
        <v>96</v>
      </c>
      <c r="K211" s="228">
        <f>MPSA!$J211*1.22</f>
        <v>117.12</v>
      </c>
      <c r="L211" s="45"/>
      <c r="M211" s="46">
        <f t="shared" si="2"/>
        <v>0</v>
      </c>
      <c r="N211" s="46">
        <f>MPSA!$M211*1.22</f>
        <v>0</v>
      </c>
    </row>
    <row r="212" spans="1:14" ht="14.25" customHeight="1">
      <c r="A212" s="43" t="s">
        <v>912</v>
      </c>
      <c r="B212" s="43" t="s">
        <v>913</v>
      </c>
      <c r="C212" s="43" t="s">
        <v>914</v>
      </c>
      <c r="D212" s="43" t="s">
        <v>2047</v>
      </c>
      <c r="E212" s="44" t="s">
        <v>178</v>
      </c>
      <c r="F212" s="44" t="s">
        <v>861</v>
      </c>
      <c r="G212" s="43" t="s">
        <v>180</v>
      </c>
      <c r="H212" s="43" t="s">
        <v>181</v>
      </c>
      <c r="I212" s="227">
        <v>160</v>
      </c>
      <c r="J212" s="220">
        <f>IF(TRIM(Tabela12[[#This Row],[Obračunska enota]])="1 Month(s)",Tabela12[[#This Row],[MAXIMUM RESALE PRICE (MRP) cena brez DDV]]*12,IF(TRIM(Tabela12[[#This Row],[Obračunska enota]])="3 Year(s)",Tabela12[[#This Row],[MAXIMUM RESALE PRICE (MRP) cena brez DDV]]/3,Tabela12[[#This Row],[MAXIMUM RESALE PRICE (MRP) cena brez DDV]]))</f>
        <v>160</v>
      </c>
      <c r="K212" s="228">
        <f>MPSA!$J212*1.22</f>
        <v>195.2</v>
      </c>
      <c r="L212" s="45"/>
      <c r="M212" s="46">
        <f t="shared" si="2"/>
        <v>0</v>
      </c>
      <c r="N212" s="46">
        <f>MPSA!$M212*1.22</f>
        <v>0</v>
      </c>
    </row>
    <row r="213" spans="1:14" ht="14.25" customHeight="1">
      <c r="A213" s="43" t="s">
        <v>1002</v>
      </c>
      <c r="B213" s="43" t="s">
        <v>1003</v>
      </c>
      <c r="C213" s="43" t="s">
        <v>914</v>
      </c>
      <c r="D213" s="43" t="s">
        <v>2047</v>
      </c>
      <c r="E213" s="44" t="s">
        <v>178</v>
      </c>
      <c r="F213" s="44" t="s">
        <v>959</v>
      </c>
      <c r="G213" s="43" t="s">
        <v>246</v>
      </c>
      <c r="H213" s="43" t="s">
        <v>247</v>
      </c>
      <c r="I213" s="227">
        <v>299</v>
      </c>
      <c r="J213"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213" s="228">
        <f>MPSA!$J213*1.22</f>
        <v>121.59333333333333</v>
      </c>
      <c r="L213" s="45"/>
      <c r="M213" s="46">
        <f t="shared" si="2"/>
        <v>0</v>
      </c>
      <c r="N213" s="46">
        <f>MPSA!$M213*1.22</f>
        <v>0</v>
      </c>
    </row>
    <row r="214" spans="1:14" ht="14.25" customHeight="1">
      <c r="A214" s="43" t="s">
        <v>1133</v>
      </c>
      <c r="B214" s="43" t="s">
        <v>1134</v>
      </c>
      <c r="C214" s="43" t="s">
        <v>914</v>
      </c>
      <c r="D214" s="43" t="s">
        <v>2047</v>
      </c>
      <c r="E214" s="44" t="s">
        <v>178</v>
      </c>
      <c r="F214" s="44" t="s">
        <v>1090</v>
      </c>
      <c r="G214" s="43" t="s">
        <v>329</v>
      </c>
      <c r="H214" s="43" t="s">
        <v>181</v>
      </c>
      <c r="I214" s="227">
        <v>3.86</v>
      </c>
      <c r="J214"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214" s="228">
        <f>MPSA!$J214*1.22</f>
        <v>56.510399999999997</v>
      </c>
      <c r="L214" s="45"/>
      <c r="M214" s="46">
        <f t="shared" si="2"/>
        <v>0</v>
      </c>
      <c r="N214" s="46">
        <f>MPSA!$M214*1.22</f>
        <v>0</v>
      </c>
    </row>
    <row r="215" spans="1:14" ht="14.25" customHeight="1">
      <c r="A215" s="43" t="s">
        <v>915</v>
      </c>
      <c r="B215" s="43" t="s">
        <v>916</v>
      </c>
      <c r="C215" s="43" t="s">
        <v>914</v>
      </c>
      <c r="D215" s="43" t="s">
        <v>2047</v>
      </c>
      <c r="E215" s="44" t="s">
        <v>178</v>
      </c>
      <c r="F215" s="44" t="s">
        <v>861</v>
      </c>
      <c r="G215" s="43" t="s">
        <v>180</v>
      </c>
      <c r="H215" s="43" t="s">
        <v>181</v>
      </c>
      <c r="I215" s="227">
        <v>160</v>
      </c>
      <c r="J215" s="220">
        <f>IF(TRIM(Tabela12[[#This Row],[Obračunska enota]])="1 Month(s)",Tabela12[[#This Row],[MAXIMUM RESALE PRICE (MRP) cena brez DDV]]*12,IF(TRIM(Tabela12[[#This Row],[Obračunska enota]])="3 Year(s)",Tabela12[[#This Row],[MAXIMUM RESALE PRICE (MRP) cena brez DDV]]/3,Tabela12[[#This Row],[MAXIMUM RESALE PRICE (MRP) cena brez DDV]]))</f>
        <v>160</v>
      </c>
      <c r="K215" s="228">
        <f>MPSA!$J215*1.22</f>
        <v>195.2</v>
      </c>
      <c r="L215" s="45"/>
      <c r="M215" s="46">
        <f t="shared" si="2"/>
        <v>0</v>
      </c>
      <c r="N215" s="46">
        <f>MPSA!$M215*1.22</f>
        <v>0</v>
      </c>
    </row>
    <row r="216" spans="1:14" ht="14.25" customHeight="1">
      <c r="A216" s="43" t="s">
        <v>1004</v>
      </c>
      <c r="B216" s="43" t="s">
        <v>1005</v>
      </c>
      <c r="C216" s="43" t="s">
        <v>914</v>
      </c>
      <c r="D216" s="43" t="s">
        <v>2047</v>
      </c>
      <c r="E216" s="44" t="s">
        <v>178</v>
      </c>
      <c r="F216" s="44" t="s">
        <v>959</v>
      </c>
      <c r="G216" s="43" t="s">
        <v>246</v>
      </c>
      <c r="H216" s="43" t="s">
        <v>247</v>
      </c>
      <c r="I216" s="227">
        <v>299</v>
      </c>
      <c r="J216" s="220">
        <f>IF(TRIM(Tabela12[[#This Row],[Obračunska enota]])="1 Month(s)",Tabela12[[#This Row],[MAXIMUM RESALE PRICE (MRP) cena brez DDV]]*12,IF(TRIM(Tabela12[[#This Row],[Obračunska enota]])="3 Year(s)",Tabela12[[#This Row],[MAXIMUM RESALE PRICE (MRP) cena brez DDV]]/3,Tabela12[[#This Row],[MAXIMUM RESALE PRICE (MRP) cena brez DDV]]))</f>
        <v>99.666666666666671</v>
      </c>
      <c r="K216" s="228">
        <f>MPSA!$J216*1.22</f>
        <v>121.59333333333333</v>
      </c>
      <c r="L216" s="45"/>
      <c r="M216" s="46">
        <f t="shared" si="2"/>
        <v>0</v>
      </c>
      <c r="N216" s="46">
        <f>MPSA!$M216*1.22</f>
        <v>0</v>
      </c>
    </row>
    <row r="217" spans="1:14" ht="14.25" customHeight="1">
      <c r="A217" s="43" t="s">
        <v>1135</v>
      </c>
      <c r="B217" s="43" t="s">
        <v>1136</v>
      </c>
      <c r="C217" s="43" t="s">
        <v>914</v>
      </c>
      <c r="D217" s="43" t="s">
        <v>2047</v>
      </c>
      <c r="E217" s="44" t="s">
        <v>178</v>
      </c>
      <c r="F217" s="44" t="s">
        <v>1090</v>
      </c>
      <c r="G217" s="43" t="s">
        <v>329</v>
      </c>
      <c r="H217" s="43" t="s">
        <v>181</v>
      </c>
      <c r="I217" s="227">
        <v>3.86</v>
      </c>
      <c r="J217" s="220">
        <f>IF(TRIM(Tabela12[[#This Row],[Obračunska enota]])="1 Month(s)",Tabela12[[#This Row],[MAXIMUM RESALE PRICE (MRP) cena brez DDV]]*12,IF(TRIM(Tabela12[[#This Row],[Obračunska enota]])="3 Year(s)",Tabela12[[#This Row],[MAXIMUM RESALE PRICE (MRP) cena brez DDV]]/3,Tabela12[[#This Row],[MAXIMUM RESALE PRICE (MRP) cena brez DDV]]))</f>
        <v>46.32</v>
      </c>
      <c r="K217" s="228">
        <f>MPSA!$J217*1.22</f>
        <v>56.510399999999997</v>
      </c>
      <c r="L217" s="45"/>
      <c r="M217" s="46">
        <f t="shared" si="2"/>
        <v>0</v>
      </c>
      <c r="N217" s="46">
        <f>MPSA!$M217*1.22</f>
        <v>0</v>
      </c>
    </row>
    <row r="218" spans="1:14" ht="14.25" customHeight="1">
      <c r="A218" s="43" t="s">
        <v>917</v>
      </c>
      <c r="B218" s="43" t="s">
        <v>918</v>
      </c>
      <c r="C218" s="43" t="s">
        <v>460</v>
      </c>
      <c r="D218" s="43" t="s">
        <v>2047</v>
      </c>
      <c r="E218" s="44" t="s">
        <v>178</v>
      </c>
      <c r="F218" s="44" t="s">
        <v>861</v>
      </c>
      <c r="G218" s="43" t="s">
        <v>180</v>
      </c>
      <c r="H218" s="43" t="s">
        <v>181</v>
      </c>
      <c r="I218" s="227">
        <v>261</v>
      </c>
      <c r="J218" s="220">
        <f>IF(TRIM(Tabela12[[#This Row],[Obračunska enota]])="1 Month(s)",Tabela12[[#This Row],[MAXIMUM RESALE PRICE (MRP) cena brez DDV]]*12,IF(TRIM(Tabela12[[#This Row],[Obračunska enota]])="3 Year(s)",Tabela12[[#This Row],[MAXIMUM RESALE PRICE (MRP) cena brez DDV]]/3,Tabela12[[#This Row],[MAXIMUM RESALE PRICE (MRP) cena brez DDV]]))</f>
        <v>261</v>
      </c>
      <c r="K218" s="228">
        <f>MPSA!$J218*1.22</f>
        <v>318.42</v>
      </c>
      <c r="L218" s="45"/>
      <c r="M218" s="46">
        <f t="shared" si="2"/>
        <v>0</v>
      </c>
      <c r="N218" s="46">
        <f>MPSA!$M218*1.22</f>
        <v>0</v>
      </c>
    </row>
    <row r="219" spans="1:14" ht="14.25" customHeight="1">
      <c r="A219" s="43" t="s">
        <v>1006</v>
      </c>
      <c r="B219" s="43" t="s">
        <v>1007</v>
      </c>
      <c r="C219" s="43" t="s">
        <v>460</v>
      </c>
      <c r="D219" s="43" t="s">
        <v>2047</v>
      </c>
      <c r="E219" s="44" t="s">
        <v>178</v>
      </c>
      <c r="F219" s="44" t="s">
        <v>959</v>
      </c>
      <c r="G219" s="43" t="s">
        <v>246</v>
      </c>
      <c r="H219" s="43" t="s">
        <v>247</v>
      </c>
      <c r="I219" s="227">
        <v>488</v>
      </c>
      <c r="J219" s="220">
        <f>IF(TRIM(Tabela12[[#This Row],[Obračunska enota]])="1 Month(s)",Tabela12[[#This Row],[MAXIMUM RESALE PRICE (MRP) cena brez DDV]]*12,IF(TRIM(Tabela12[[#This Row],[Obračunska enota]])="3 Year(s)",Tabela12[[#This Row],[MAXIMUM RESALE PRICE (MRP) cena brez DDV]]/3,Tabela12[[#This Row],[MAXIMUM RESALE PRICE (MRP) cena brez DDV]]))</f>
        <v>162.66666666666666</v>
      </c>
      <c r="K219" s="228">
        <f>MPSA!$J219*1.22</f>
        <v>198.45333333333332</v>
      </c>
      <c r="L219" s="45"/>
      <c r="M219" s="46">
        <f t="shared" si="2"/>
        <v>0</v>
      </c>
      <c r="N219" s="46">
        <f>MPSA!$M219*1.22</f>
        <v>0</v>
      </c>
    </row>
    <row r="220" spans="1:14" ht="14.25" customHeight="1">
      <c r="A220" s="43" t="s">
        <v>1137</v>
      </c>
      <c r="B220" s="43" t="s">
        <v>1138</v>
      </c>
      <c r="C220" s="43" t="s">
        <v>460</v>
      </c>
      <c r="D220" s="43" t="s">
        <v>2047</v>
      </c>
      <c r="E220" s="44" t="s">
        <v>178</v>
      </c>
      <c r="F220" s="44" t="s">
        <v>1090</v>
      </c>
      <c r="G220" s="43" t="s">
        <v>329</v>
      </c>
      <c r="H220" s="43" t="s">
        <v>181</v>
      </c>
      <c r="I220" s="227">
        <v>7</v>
      </c>
      <c r="J220" s="220">
        <f>IF(TRIM(Tabela12[[#This Row],[Obračunska enota]])="1 Month(s)",Tabela12[[#This Row],[MAXIMUM RESALE PRICE (MRP) cena brez DDV]]*12,IF(TRIM(Tabela12[[#This Row],[Obračunska enota]])="3 Year(s)",Tabela12[[#This Row],[MAXIMUM RESALE PRICE (MRP) cena brez DDV]]/3,Tabela12[[#This Row],[MAXIMUM RESALE PRICE (MRP) cena brez DDV]]))</f>
        <v>84</v>
      </c>
      <c r="K220" s="228">
        <f>MPSA!$J220*1.22</f>
        <v>102.48</v>
      </c>
      <c r="L220" s="45"/>
      <c r="M220" s="46">
        <f t="shared" si="2"/>
        <v>0</v>
      </c>
      <c r="N220" s="46">
        <f>MPSA!$M220*1.22</f>
        <v>0</v>
      </c>
    </row>
    <row r="221" spans="1:14" ht="14.25" customHeight="1">
      <c r="A221" s="43" t="s">
        <v>919</v>
      </c>
      <c r="B221" s="43" t="s">
        <v>920</v>
      </c>
      <c r="C221" s="43" t="s">
        <v>460</v>
      </c>
      <c r="D221" s="43" t="s">
        <v>2047</v>
      </c>
      <c r="E221" s="44" t="s">
        <v>178</v>
      </c>
      <c r="F221" s="44" t="s">
        <v>861</v>
      </c>
      <c r="G221" s="43" t="s">
        <v>180</v>
      </c>
      <c r="H221" s="43" t="s">
        <v>181</v>
      </c>
      <c r="I221" s="227">
        <v>488</v>
      </c>
      <c r="J221" s="220">
        <f>IF(TRIM(Tabela12[[#This Row],[Obračunska enota]])="1 Month(s)",Tabela12[[#This Row],[MAXIMUM RESALE PRICE (MRP) cena brez DDV]]*12,IF(TRIM(Tabela12[[#This Row],[Obračunska enota]])="3 Year(s)",Tabela12[[#This Row],[MAXIMUM RESALE PRICE (MRP) cena brez DDV]]/3,Tabela12[[#This Row],[MAXIMUM RESALE PRICE (MRP) cena brez DDV]]))</f>
        <v>488</v>
      </c>
      <c r="K221" s="228">
        <f>MPSA!$J221*1.22</f>
        <v>595.36</v>
      </c>
      <c r="L221" s="45"/>
      <c r="M221" s="46">
        <f t="shared" si="2"/>
        <v>0</v>
      </c>
      <c r="N221" s="46">
        <f>MPSA!$M221*1.22</f>
        <v>0</v>
      </c>
    </row>
    <row r="222" spans="1:14" ht="14.25" customHeight="1">
      <c r="A222" s="43" t="s">
        <v>1008</v>
      </c>
      <c r="B222" s="43" t="s">
        <v>1009</v>
      </c>
      <c r="C222" s="43" t="s">
        <v>460</v>
      </c>
      <c r="D222" s="43" t="s">
        <v>2047</v>
      </c>
      <c r="E222" s="44" t="s">
        <v>178</v>
      </c>
      <c r="F222" s="44" t="s">
        <v>959</v>
      </c>
      <c r="G222" s="43" t="s">
        <v>246</v>
      </c>
      <c r="H222" s="43" t="s">
        <v>247</v>
      </c>
      <c r="I222" s="227">
        <v>912</v>
      </c>
      <c r="J222" s="220">
        <f>IF(TRIM(Tabela12[[#This Row],[Obračunska enota]])="1 Month(s)",Tabela12[[#This Row],[MAXIMUM RESALE PRICE (MRP) cena brez DDV]]*12,IF(TRIM(Tabela12[[#This Row],[Obračunska enota]])="3 Year(s)",Tabela12[[#This Row],[MAXIMUM RESALE PRICE (MRP) cena brez DDV]]/3,Tabela12[[#This Row],[MAXIMUM RESALE PRICE (MRP) cena brez DDV]]))</f>
        <v>304</v>
      </c>
      <c r="K222" s="228">
        <f>MPSA!$J222*1.22</f>
        <v>370.88</v>
      </c>
      <c r="L222" s="45"/>
      <c r="M222" s="46">
        <f t="shared" si="2"/>
        <v>0</v>
      </c>
      <c r="N222" s="46">
        <f>MPSA!$M222*1.22</f>
        <v>0</v>
      </c>
    </row>
    <row r="223" spans="1:14" ht="14.25" customHeight="1">
      <c r="A223" s="43" t="s">
        <v>1139</v>
      </c>
      <c r="B223" s="43" t="s">
        <v>1140</v>
      </c>
      <c r="C223" s="43" t="s">
        <v>460</v>
      </c>
      <c r="D223" s="43" t="s">
        <v>2047</v>
      </c>
      <c r="E223" s="44" t="s">
        <v>178</v>
      </c>
      <c r="F223" s="44" t="s">
        <v>1090</v>
      </c>
      <c r="G223" s="43" t="s">
        <v>329</v>
      </c>
      <c r="H223" s="43" t="s">
        <v>181</v>
      </c>
      <c r="I223" s="227">
        <v>12</v>
      </c>
      <c r="J223" s="220">
        <f>IF(TRIM(Tabela12[[#This Row],[Obračunska enota]])="1 Month(s)",Tabela12[[#This Row],[MAXIMUM RESALE PRICE (MRP) cena brez DDV]]*12,IF(TRIM(Tabela12[[#This Row],[Obračunska enota]])="3 Year(s)",Tabela12[[#This Row],[MAXIMUM RESALE PRICE (MRP) cena brez DDV]]/3,Tabela12[[#This Row],[MAXIMUM RESALE PRICE (MRP) cena brez DDV]]))</f>
        <v>144</v>
      </c>
      <c r="K223" s="228">
        <f>MPSA!$J223*1.22</f>
        <v>175.68</v>
      </c>
      <c r="L223" s="45"/>
      <c r="M223" s="46">
        <f t="shared" si="2"/>
        <v>0</v>
      </c>
      <c r="N223" s="46">
        <f>MPSA!$M223*1.22</f>
        <v>0</v>
      </c>
    </row>
    <row r="224" spans="1:14" ht="14.25" customHeight="1">
      <c r="A224" s="43" t="s">
        <v>1214</v>
      </c>
      <c r="B224" s="43" t="s">
        <v>1215</v>
      </c>
      <c r="C224" s="43" t="s">
        <v>418</v>
      </c>
      <c r="D224" s="43" t="s">
        <v>2047</v>
      </c>
      <c r="E224" s="44" t="s">
        <v>178</v>
      </c>
      <c r="F224" s="44" t="s">
        <v>1206</v>
      </c>
      <c r="G224" s="43" t="s">
        <v>329</v>
      </c>
      <c r="H224" s="43" t="s">
        <v>181</v>
      </c>
      <c r="I224" s="227">
        <v>0.52</v>
      </c>
      <c r="J224" s="220">
        <f>IF(TRIM(Tabela12[[#This Row],[Obračunska enota]])="1 Month(s)",Tabela12[[#This Row],[MAXIMUM RESALE PRICE (MRP) cena brez DDV]]*12,IF(TRIM(Tabela12[[#This Row],[Obračunska enota]])="3 Year(s)",Tabela12[[#This Row],[MAXIMUM RESALE PRICE (MRP) cena brez DDV]]/3,Tabela12[[#This Row],[MAXIMUM RESALE PRICE (MRP) cena brez DDV]]))</f>
        <v>6.24</v>
      </c>
      <c r="K224" s="228">
        <f>MPSA!$J224*1.22</f>
        <v>7.6128</v>
      </c>
      <c r="L224" s="45"/>
      <c r="M224" s="46">
        <f t="shared" si="2"/>
        <v>0</v>
      </c>
      <c r="N224" s="46">
        <f>MPSA!$M224*1.22</f>
        <v>0</v>
      </c>
    </row>
    <row r="225" spans="1:14" ht="14.25" customHeight="1">
      <c r="A225" s="43" t="s">
        <v>1216</v>
      </c>
      <c r="B225" s="43" t="s">
        <v>1217</v>
      </c>
      <c r="C225" s="43" t="s">
        <v>418</v>
      </c>
      <c r="D225" s="43" t="s">
        <v>2047</v>
      </c>
      <c r="E225" s="44" t="s">
        <v>184</v>
      </c>
      <c r="F225" s="44" t="s">
        <v>1206</v>
      </c>
      <c r="G225" s="43" t="s">
        <v>329</v>
      </c>
      <c r="H225" s="43" t="s">
        <v>181</v>
      </c>
      <c r="I225" s="227">
        <v>0.68</v>
      </c>
      <c r="J225" s="220">
        <f>IF(TRIM(Tabela12[[#This Row],[Obračunska enota]])="1 Month(s)",Tabela12[[#This Row],[MAXIMUM RESALE PRICE (MRP) cena brez DDV]]*12,IF(TRIM(Tabela12[[#This Row],[Obračunska enota]])="3 Year(s)",Tabela12[[#This Row],[MAXIMUM RESALE PRICE (MRP) cena brez DDV]]/3,Tabela12[[#This Row],[MAXIMUM RESALE PRICE (MRP) cena brez DDV]]))</f>
        <v>8.16</v>
      </c>
      <c r="K225" s="228">
        <f>MPSA!$J225*1.22</f>
        <v>9.9551999999999996</v>
      </c>
      <c r="L225" s="45"/>
      <c r="M225" s="46">
        <f t="shared" si="2"/>
        <v>0</v>
      </c>
      <c r="N225" s="46">
        <f>MPSA!$M225*1.22</f>
        <v>0</v>
      </c>
    </row>
    <row r="226" spans="1:14" ht="14.25" customHeight="1">
      <c r="A226" s="43" t="s">
        <v>416</v>
      </c>
      <c r="B226" s="43" t="s">
        <v>417</v>
      </c>
      <c r="C226" s="43" t="s">
        <v>418</v>
      </c>
      <c r="D226" s="43" t="s">
        <v>2047</v>
      </c>
      <c r="E226" s="44" t="s">
        <v>419</v>
      </c>
      <c r="F226" s="44" t="s">
        <v>420</v>
      </c>
      <c r="G226" s="43" t="s">
        <v>329</v>
      </c>
      <c r="H226" s="43" t="s">
        <v>181</v>
      </c>
      <c r="I226" s="227">
        <v>0.79</v>
      </c>
      <c r="J226" s="220">
        <f>IF(TRIM(Tabela12[[#This Row],[Obračunska enota]])="1 Month(s)",Tabela12[[#This Row],[MAXIMUM RESALE PRICE (MRP) cena brez DDV]]*12,IF(TRIM(Tabela12[[#This Row],[Obračunska enota]])="3 Year(s)",Tabela12[[#This Row],[MAXIMUM RESALE PRICE (MRP) cena brez DDV]]/3,Tabela12[[#This Row],[MAXIMUM RESALE PRICE (MRP) cena brez DDV]]))</f>
        <v>9.48</v>
      </c>
      <c r="K226" s="228">
        <f>MPSA!$J226*1.22</f>
        <v>11.5656</v>
      </c>
      <c r="L226" s="45"/>
      <c r="M226" s="46">
        <f t="shared" si="2"/>
        <v>0</v>
      </c>
      <c r="N226" s="46">
        <f>MPSA!$M226*1.22</f>
        <v>0</v>
      </c>
    </row>
    <row r="227" spans="1:14" ht="14.25" customHeight="1">
      <c r="A227" s="43" t="s">
        <v>421</v>
      </c>
      <c r="B227" s="43" t="s">
        <v>422</v>
      </c>
      <c r="C227" s="43" t="s">
        <v>418</v>
      </c>
      <c r="D227" s="43" t="s">
        <v>2047</v>
      </c>
      <c r="E227" s="44" t="s">
        <v>184</v>
      </c>
      <c r="F227" s="44" t="s">
        <v>420</v>
      </c>
      <c r="G227" s="43" t="s">
        <v>329</v>
      </c>
      <c r="H227" s="43" t="s">
        <v>181</v>
      </c>
      <c r="I227" s="227">
        <v>1.03</v>
      </c>
      <c r="J227" s="220">
        <f>IF(TRIM(Tabela12[[#This Row],[Obračunska enota]])="1 Month(s)",Tabela12[[#This Row],[MAXIMUM RESALE PRICE (MRP) cena brez DDV]]*12,IF(TRIM(Tabela12[[#This Row],[Obračunska enota]])="3 Year(s)",Tabela12[[#This Row],[MAXIMUM RESALE PRICE (MRP) cena brez DDV]]/3,Tabela12[[#This Row],[MAXIMUM RESALE PRICE (MRP) cena brez DDV]]))</f>
        <v>12.36</v>
      </c>
      <c r="K227" s="228">
        <f>MPSA!$J227*1.22</f>
        <v>15.079199999999998</v>
      </c>
      <c r="L227" s="45"/>
      <c r="M227" s="46">
        <f t="shared" si="2"/>
        <v>0</v>
      </c>
      <c r="N227" s="46">
        <f>MPSA!$M227*1.22</f>
        <v>0</v>
      </c>
    </row>
    <row r="228" spans="1:14" ht="14.25" customHeight="1">
      <c r="A228" s="43" t="s">
        <v>423</v>
      </c>
      <c r="B228" s="43" t="s">
        <v>424</v>
      </c>
      <c r="C228" s="43" t="s">
        <v>418</v>
      </c>
      <c r="D228" s="43" t="s">
        <v>2047</v>
      </c>
      <c r="E228" s="44" t="s">
        <v>419</v>
      </c>
      <c r="F228" s="44" t="s">
        <v>425</v>
      </c>
      <c r="G228" s="43" t="s">
        <v>246</v>
      </c>
      <c r="H228" s="43" t="s">
        <v>247</v>
      </c>
      <c r="I228" s="227">
        <v>67</v>
      </c>
      <c r="J228" s="220">
        <f>IF(TRIM(Tabela12[[#This Row],[Obračunska enota]])="1 Month(s)",Tabela12[[#This Row],[MAXIMUM RESALE PRICE (MRP) cena brez DDV]]*12,IF(TRIM(Tabela12[[#This Row],[Obračunska enota]])="3 Year(s)",Tabela12[[#This Row],[MAXIMUM RESALE PRICE (MRP) cena brez DDV]]/3,Tabela12[[#This Row],[MAXIMUM RESALE PRICE (MRP) cena brez DDV]]))</f>
        <v>22.333333333333332</v>
      </c>
      <c r="K228" s="228">
        <f>MPSA!$J228*1.22</f>
        <v>27.246666666666666</v>
      </c>
      <c r="L228" s="45"/>
      <c r="M228" s="46">
        <f t="shared" si="2"/>
        <v>0</v>
      </c>
      <c r="N228" s="46">
        <f>MPSA!$M228*1.22</f>
        <v>0</v>
      </c>
    </row>
    <row r="229" spans="1:14" ht="14.25" customHeight="1">
      <c r="A229" s="43" t="s">
        <v>426</v>
      </c>
      <c r="B229" s="43" t="s">
        <v>427</v>
      </c>
      <c r="C229" s="43" t="s">
        <v>418</v>
      </c>
      <c r="D229" s="43" t="s">
        <v>2047</v>
      </c>
      <c r="E229" s="44" t="s">
        <v>184</v>
      </c>
      <c r="F229" s="44" t="s">
        <v>425</v>
      </c>
      <c r="G229" s="43" t="s">
        <v>246</v>
      </c>
      <c r="H229" s="43" t="s">
        <v>247</v>
      </c>
      <c r="I229" s="227">
        <v>87</v>
      </c>
      <c r="J229" s="220">
        <f>IF(TRIM(Tabela12[[#This Row],[Obračunska enota]])="1 Month(s)",Tabela12[[#This Row],[MAXIMUM RESALE PRICE (MRP) cena brez DDV]]*12,IF(TRIM(Tabela12[[#This Row],[Obračunska enota]])="3 Year(s)",Tabela12[[#This Row],[MAXIMUM RESALE PRICE (MRP) cena brez DDV]]/3,Tabela12[[#This Row],[MAXIMUM RESALE PRICE (MRP) cena brez DDV]]))</f>
        <v>29</v>
      </c>
      <c r="K229" s="228">
        <f>MPSA!$J229*1.22</f>
        <v>35.380000000000003</v>
      </c>
      <c r="L229" s="45"/>
      <c r="M229" s="46">
        <f t="shared" si="2"/>
        <v>0</v>
      </c>
      <c r="N229" s="46">
        <f>MPSA!$M229*1.22</f>
        <v>0</v>
      </c>
    </row>
    <row r="230" spans="1:14" ht="14.25" customHeight="1">
      <c r="A230" s="43" t="s">
        <v>400</v>
      </c>
      <c r="B230" s="43" t="s">
        <v>401</v>
      </c>
      <c r="C230" s="43" t="s">
        <v>211</v>
      </c>
      <c r="D230" s="43" t="s">
        <v>2047</v>
      </c>
      <c r="E230" s="44" t="s">
        <v>396</v>
      </c>
      <c r="F230" s="44" t="s">
        <v>397</v>
      </c>
      <c r="G230" s="43" t="s">
        <v>180</v>
      </c>
      <c r="H230" s="43" t="s">
        <v>181</v>
      </c>
      <c r="I230" s="227">
        <v>1867</v>
      </c>
      <c r="J230" s="220">
        <f>IF(TRIM(Tabela12[[#This Row],[Obračunska enota]])="1 Month(s)",Tabela12[[#This Row],[MAXIMUM RESALE PRICE (MRP) cena brez DDV]]*12,IF(TRIM(Tabela12[[#This Row],[Obračunska enota]])="3 Year(s)",Tabela12[[#This Row],[MAXIMUM RESALE PRICE (MRP) cena brez DDV]]/3,Tabela12[[#This Row],[MAXIMUM RESALE PRICE (MRP) cena brez DDV]]))</f>
        <v>1867</v>
      </c>
      <c r="K230" s="228">
        <f>MPSA!$J230*1.22</f>
        <v>2277.7399999999998</v>
      </c>
      <c r="L230" s="45"/>
      <c r="M230" s="46">
        <f t="shared" si="2"/>
        <v>0</v>
      </c>
      <c r="N230" s="46">
        <f>MPSA!$M230*1.22</f>
        <v>0</v>
      </c>
    </row>
    <row r="231" spans="1:14" ht="14.25" customHeight="1">
      <c r="A231" s="43" t="s">
        <v>407</v>
      </c>
      <c r="B231" s="43" t="s">
        <v>408</v>
      </c>
      <c r="C231" s="43" t="s">
        <v>211</v>
      </c>
      <c r="D231" s="43" t="s">
        <v>2047</v>
      </c>
      <c r="E231" s="44" t="s">
        <v>396</v>
      </c>
      <c r="F231" s="44" t="s">
        <v>404</v>
      </c>
      <c r="G231" s="43" t="s">
        <v>329</v>
      </c>
      <c r="H231" s="43" t="s">
        <v>181</v>
      </c>
      <c r="I231" s="227">
        <v>39</v>
      </c>
      <c r="J231" s="220">
        <f>IF(TRIM(Tabela12[[#This Row],[Obračunska enota]])="1 Month(s)",Tabela12[[#This Row],[MAXIMUM RESALE PRICE (MRP) cena brez DDV]]*12,IF(TRIM(Tabela12[[#This Row],[Obračunska enota]])="3 Year(s)",Tabela12[[#This Row],[MAXIMUM RESALE PRICE (MRP) cena brez DDV]]/3,Tabela12[[#This Row],[MAXIMUM RESALE PRICE (MRP) cena brez DDV]]))</f>
        <v>468</v>
      </c>
      <c r="K231" s="228">
        <f>MPSA!$J231*1.22</f>
        <v>570.96</v>
      </c>
      <c r="L231" s="45"/>
      <c r="M231" s="46">
        <f t="shared" si="2"/>
        <v>0</v>
      </c>
      <c r="N231" s="46">
        <f>MPSA!$M231*1.22</f>
        <v>0</v>
      </c>
    </row>
    <row r="232" spans="1:14" ht="14.25" customHeight="1">
      <c r="A232" s="43" t="s">
        <v>414</v>
      </c>
      <c r="B232" s="43" t="s">
        <v>415</v>
      </c>
      <c r="C232" s="43" t="s">
        <v>211</v>
      </c>
      <c r="D232" s="43" t="s">
        <v>2047</v>
      </c>
      <c r="E232" s="44" t="s">
        <v>396</v>
      </c>
      <c r="F232" s="44" t="s">
        <v>411</v>
      </c>
      <c r="G232" s="43" t="s">
        <v>246</v>
      </c>
      <c r="H232" s="43" t="s">
        <v>247</v>
      </c>
      <c r="I232" s="227">
        <v>3266</v>
      </c>
      <c r="J232" s="220">
        <f>IF(TRIM(Tabela12[[#This Row],[Obračunska enota]])="1 Month(s)",Tabela12[[#This Row],[MAXIMUM RESALE PRICE (MRP) cena brez DDV]]*12,IF(TRIM(Tabela12[[#This Row],[Obračunska enota]])="3 Year(s)",Tabela12[[#This Row],[MAXIMUM RESALE PRICE (MRP) cena brez DDV]]/3,Tabela12[[#This Row],[MAXIMUM RESALE PRICE (MRP) cena brez DDV]]))</f>
        <v>1088.6666666666667</v>
      </c>
      <c r="K232" s="228">
        <f>MPSA!$J232*1.22</f>
        <v>1328.1733333333334</v>
      </c>
      <c r="L232" s="45"/>
      <c r="M232" s="46">
        <f t="shared" si="2"/>
        <v>0</v>
      </c>
      <c r="N232" s="46">
        <f>MPSA!$M232*1.22</f>
        <v>0</v>
      </c>
    </row>
    <row r="233" spans="1:14" ht="14.25" customHeight="1">
      <c r="A233" s="43" t="s">
        <v>232</v>
      </c>
      <c r="B233" s="43" t="s">
        <v>233</v>
      </c>
      <c r="C233" s="43" t="s">
        <v>206</v>
      </c>
      <c r="D233" s="43" t="s">
        <v>2047</v>
      </c>
      <c r="E233" s="44" t="s">
        <v>178</v>
      </c>
      <c r="F233" s="44" t="s">
        <v>179</v>
      </c>
      <c r="G233" s="43" t="s">
        <v>180</v>
      </c>
      <c r="H233" s="43" t="s">
        <v>181</v>
      </c>
      <c r="I233" s="227">
        <v>43</v>
      </c>
      <c r="J233" s="220">
        <f>IF(TRIM(Tabela12[[#This Row],[Obračunska enota]])="1 Month(s)",Tabela12[[#This Row],[MAXIMUM RESALE PRICE (MRP) cena brez DDV]]*12,IF(TRIM(Tabela12[[#This Row],[Obračunska enota]])="3 Year(s)",Tabela12[[#This Row],[MAXIMUM RESALE PRICE (MRP) cena brez DDV]]/3,Tabela12[[#This Row],[MAXIMUM RESALE PRICE (MRP) cena brez DDV]]))</f>
        <v>43</v>
      </c>
      <c r="K233" s="228">
        <f>MPSA!$J233*1.22</f>
        <v>52.46</v>
      </c>
      <c r="L233" s="45"/>
      <c r="M233" s="46">
        <f t="shared" si="2"/>
        <v>0</v>
      </c>
      <c r="N233" s="46">
        <f>MPSA!$M233*1.22</f>
        <v>0</v>
      </c>
    </row>
    <row r="234" spans="1:14" ht="14.25" customHeight="1">
      <c r="A234" s="43" t="s">
        <v>234</v>
      </c>
      <c r="B234" s="43" t="s">
        <v>235</v>
      </c>
      <c r="C234" s="43" t="s">
        <v>206</v>
      </c>
      <c r="D234" s="43" t="s">
        <v>2047</v>
      </c>
      <c r="E234" s="44" t="s">
        <v>184</v>
      </c>
      <c r="F234" s="44" t="s">
        <v>179</v>
      </c>
      <c r="G234" s="43" t="s">
        <v>180</v>
      </c>
      <c r="H234" s="43" t="s">
        <v>181</v>
      </c>
      <c r="I234" s="227">
        <v>55</v>
      </c>
      <c r="J234" s="220">
        <f>IF(TRIM(Tabela12[[#This Row],[Obračunska enota]])="1 Month(s)",Tabela12[[#This Row],[MAXIMUM RESALE PRICE (MRP) cena brez DDV]]*12,IF(TRIM(Tabela12[[#This Row],[Obračunska enota]])="3 Year(s)",Tabela12[[#This Row],[MAXIMUM RESALE PRICE (MRP) cena brez DDV]]/3,Tabela12[[#This Row],[MAXIMUM RESALE PRICE (MRP) cena brez DDV]]))</f>
        <v>55</v>
      </c>
      <c r="K234" s="228">
        <f>MPSA!$J234*1.22</f>
        <v>67.099999999999994</v>
      </c>
      <c r="L234" s="45"/>
      <c r="M234" s="46">
        <f t="shared" si="2"/>
        <v>0</v>
      </c>
      <c r="N234" s="46">
        <f>MPSA!$M234*1.22</f>
        <v>0</v>
      </c>
    </row>
    <row r="235" spans="1:14" ht="14.25" customHeight="1">
      <c r="A235" s="43" t="s">
        <v>428</v>
      </c>
      <c r="B235" s="43" t="s">
        <v>429</v>
      </c>
      <c r="C235" s="43" t="s">
        <v>430</v>
      </c>
      <c r="D235" s="43" t="s">
        <v>2047</v>
      </c>
      <c r="E235" s="44" t="s">
        <v>184</v>
      </c>
      <c r="F235" s="44" t="s">
        <v>431</v>
      </c>
      <c r="G235" s="43" t="s">
        <v>329</v>
      </c>
      <c r="H235" s="43" t="s">
        <v>181</v>
      </c>
      <c r="I235" s="227">
        <v>3.16</v>
      </c>
      <c r="J235" s="220">
        <f>IF(TRIM(Tabela12[[#This Row],[Obračunska enota]])="1 Month(s)",Tabela12[[#This Row],[MAXIMUM RESALE PRICE (MRP) cena brez DDV]]*12,IF(TRIM(Tabela12[[#This Row],[Obračunska enota]])="3 Year(s)",Tabela12[[#This Row],[MAXIMUM RESALE PRICE (MRP) cena brez DDV]]/3,Tabela12[[#This Row],[MAXIMUM RESALE PRICE (MRP) cena brez DDV]]))</f>
        <v>37.92</v>
      </c>
      <c r="K235" s="228">
        <f>MPSA!$J235*1.22</f>
        <v>46.2624</v>
      </c>
      <c r="L235" s="45"/>
      <c r="M235" s="46">
        <f t="shared" si="2"/>
        <v>0</v>
      </c>
      <c r="N235" s="46">
        <f>MPSA!$M235*1.22</f>
        <v>0</v>
      </c>
    </row>
    <row r="236" spans="1:14" ht="14.25" customHeight="1">
      <c r="A236" s="43" t="s">
        <v>432</v>
      </c>
      <c r="B236" s="43" t="s">
        <v>433</v>
      </c>
      <c r="C236" s="43" t="s">
        <v>430</v>
      </c>
      <c r="D236" s="43" t="s">
        <v>2047</v>
      </c>
      <c r="E236" s="44" t="s">
        <v>184</v>
      </c>
      <c r="F236" s="44" t="s">
        <v>431</v>
      </c>
      <c r="G236" s="43" t="s">
        <v>329</v>
      </c>
      <c r="H236" s="43" t="s">
        <v>181</v>
      </c>
      <c r="I236" s="227">
        <v>2.1</v>
      </c>
      <c r="J236" s="220">
        <f>IF(TRIM(Tabela12[[#This Row],[Obračunska enota]])="1 Month(s)",Tabela12[[#This Row],[MAXIMUM RESALE PRICE (MRP) cena brez DDV]]*12,IF(TRIM(Tabela12[[#This Row],[Obračunska enota]])="3 Year(s)",Tabela12[[#This Row],[MAXIMUM RESALE PRICE (MRP) cena brez DDV]]/3,Tabela12[[#This Row],[MAXIMUM RESALE PRICE (MRP) cena brez DDV]]))</f>
        <v>25.200000000000003</v>
      </c>
      <c r="K236" s="228">
        <f>MPSA!$J236*1.22</f>
        <v>30.744000000000003</v>
      </c>
      <c r="L236" s="45"/>
      <c r="M236" s="46">
        <f t="shared" si="2"/>
        <v>0</v>
      </c>
      <c r="N236" s="46">
        <f>MPSA!$M236*1.22</f>
        <v>0</v>
      </c>
    </row>
    <row r="237" spans="1:14" ht="14.25" customHeight="1">
      <c r="A237" s="43" t="s">
        <v>432</v>
      </c>
      <c r="B237" s="43" t="s">
        <v>433</v>
      </c>
      <c r="C237" s="43" t="s">
        <v>430</v>
      </c>
      <c r="D237" s="43" t="s">
        <v>2047</v>
      </c>
      <c r="E237" s="44" t="s">
        <v>184</v>
      </c>
      <c r="F237" s="44" t="s">
        <v>431</v>
      </c>
      <c r="G237" s="43" t="s">
        <v>329</v>
      </c>
      <c r="H237" s="43" t="s">
        <v>434</v>
      </c>
      <c r="I237" s="227">
        <v>2.74</v>
      </c>
      <c r="J237" s="220">
        <f>IF(TRIM(Tabela12[[#This Row],[Obračunska enota]])="1 Month(s)",Tabela12[[#This Row],[MAXIMUM RESALE PRICE (MRP) cena brez DDV]]*12,IF(TRIM(Tabela12[[#This Row],[Obračunska enota]])="3 Year(s)",Tabela12[[#This Row],[MAXIMUM RESALE PRICE (MRP) cena brez DDV]]/3,Tabela12[[#This Row],[MAXIMUM RESALE PRICE (MRP) cena brez DDV]]))</f>
        <v>32.880000000000003</v>
      </c>
      <c r="K237" s="228">
        <f>MPSA!$J237*1.22</f>
        <v>40.113600000000005</v>
      </c>
      <c r="L237" s="45"/>
      <c r="M237" s="46">
        <f t="shared" si="2"/>
        <v>0</v>
      </c>
      <c r="N237" s="46">
        <f>MPSA!$M237*1.22</f>
        <v>0</v>
      </c>
    </row>
    <row r="238" spans="1:14" ht="14.25" customHeight="1">
      <c r="A238" s="43" t="s">
        <v>435</v>
      </c>
      <c r="B238" s="43" t="s">
        <v>436</v>
      </c>
      <c r="C238" s="43" t="s">
        <v>430</v>
      </c>
      <c r="D238" s="43" t="s">
        <v>2047</v>
      </c>
      <c r="E238" s="44" t="s">
        <v>184</v>
      </c>
      <c r="F238" s="44" t="s">
        <v>431</v>
      </c>
      <c r="G238" s="43" t="s">
        <v>329</v>
      </c>
      <c r="H238" s="43" t="s">
        <v>181</v>
      </c>
      <c r="I238" s="227">
        <v>4.3</v>
      </c>
      <c r="J238" s="220">
        <f>IF(TRIM(Tabela12[[#This Row],[Obračunska enota]])="1 Month(s)",Tabela12[[#This Row],[MAXIMUM RESALE PRICE (MRP) cena brez DDV]]*12,IF(TRIM(Tabela12[[#This Row],[Obračunska enota]])="3 Year(s)",Tabela12[[#This Row],[MAXIMUM RESALE PRICE (MRP) cena brez DDV]]/3,Tabela12[[#This Row],[MAXIMUM RESALE PRICE (MRP) cena brez DDV]]))</f>
        <v>51.599999999999994</v>
      </c>
      <c r="K238" s="228">
        <f>MPSA!$J238*1.22</f>
        <v>62.951999999999991</v>
      </c>
      <c r="L238" s="45"/>
      <c r="M238" s="46">
        <f t="shared" si="2"/>
        <v>0</v>
      </c>
      <c r="N238" s="46">
        <f>MPSA!$M238*1.22</f>
        <v>0</v>
      </c>
    </row>
    <row r="239" spans="1:14" ht="14.25" customHeight="1">
      <c r="A239" s="43" t="s">
        <v>435</v>
      </c>
      <c r="B239" s="43" t="s">
        <v>436</v>
      </c>
      <c r="C239" s="43" t="s">
        <v>430</v>
      </c>
      <c r="D239" s="43" t="s">
        <v>2047</v>
      </c>
      <c r="E239" s="44" t="s">
        <v>184</v>
      </c>
      <c r="F239" s="44" t="s">
        <v>431</v>
      </c>
      <c r="G239" s="43" t="s">
        <v>329</v>
      </c>
      <c r="H239" s="43" t="s">
        <v>434</v>
      </c>
      <c r="I239" s="227">
        <v>5.5</v>
      </c>
      <c r="J239" s="220">
        <f>IF(TRIM(Tabela12[[#This Row],[Obračunska enota]])="1 Month(s)",Tabela12[[#This Row],[MAXIMUM RESALE PRICE (MRP) cena brez DDV]]*12,IF(TRIM(Tabela12[[#This Row],[Obračunska enota]])="3 Year(s)",Tabela12[[#This Row],[MAXIMUM RESALE PRICE (MRP) cena brez DDV]]/3,Tabela12[[#This Row],[MAXIMUM RESALE PRICE (MRP) cena brez DDV]]))</f>
        <v>66</v>
      </c>
      <c r="K239" s="228">
        <f>MPSA!$J239*1.22</f>
        <v>80.52</v>
      </c>
      <c r="L239" s="45"/>
      <c r="M239" s="46">
        <f t="shared" si="2"/>
        <v>0</v>
      </c>
      <c r="N239" s="46">
        <f>MPSA!$M239*1.22</f>
        <v>0</v>
      </c>
    </row>
    <row r="240" spans="1:14" ht="14.25" customHeight="1">
      <c r="A240" s="43" t="s">
        <v>437</v>
      </c>
      <c r="B240" s="43" t="s">
        <v>438</v>
      </c>
      <c r="C240" s="43" t="s">
        <v>430</v>
      </c>
      <c r="D240" s="43" t="s">
        <v>2047</v>
      </c>
      <c r="E240" s="44" t="s">
        <v>184</v>
      </c>
      <c r="F240" s="44" t="s">
        <v>431</v>
      </c>
      <c r="G240" s="43" t="s">
        <v>329</v>
      </c>
      <c r="H240" s="43" t="s">
        <v>181</v>
      </c>
      <c r="I240" s="227">
        <v>8.5</v>
      </c>
      <c r="J240" s="220">
        <f>IF(TRIM(Tabela12[[#This Row],[Obračunska enota]])="1 Month(s)",Tabela12[[#This Row],[MAXIMUM RESALE PRICE (MRP) cena brez DDV]]*12,IF(TRIM(Tabela12[[#This Row],[Obračunska enota]])="3 Year(s)",Tabela12[[#This Row],[MAXIMUM RESALE PRICE (MRP) cena brez DDV]]/3,Tabela12[[#This Row],[MAXIMUM RESALE PRICE (MRP) cena brez DDV]]))</f>
        <v>102</v>
      </c>
      <c r="K240" s="228">
        <f>MPSA!$J240*1.22</f>
        <v>124.44</v>
      </c>
      <c r="L240" s="45"/>
      <c r="M240" s="46">
        <f t="shared" si="2"/>
        <v>0</v>
      </c>
      <c r="N240" s="46">
        <f>MPSA!$M240*1.22</f>
        <v>0</v>
      </c>
    </row>
    <row r="241" spans="1:14" ht="14.25" customHeight="1">
      <c r="A241" s="43" t="s">
        <v>437</v>
      </c>
      <c r="B241" s="43" t="s">
        <v>438</v>
      </c>
      <c r="C241" s="43" t="s">
        <v>430</v>
      </c>
      <c r="D241" s="43" t="s">
        <v>2047</v>
      </c>
      <c r="E241" s="44" t="s">
        <v>184</v>
      </c>
      <c r="F241" s="44" t="s">
        <v>431</v>
      </c>
      <c r="G241" s="43" t="s">
        <v>329</v>
      </c>
      <c r="H241" s="43" t="s">
        <v>434</v>
      </c>
      <c r="I241" s="227">
        <v>11</v>
      </c>
      <c r="J241" s="220">
        <f>IF(TRIM(Tabela12[[#This Row],[Obračunska enota]])="1 Month(s)",Tabela12[[#This Row],[MAXIMUM RESALE PRICE (MRP) cena brez DDV]]*12,IF(TRIM(Tabela12[[#This Row],[Obračunska enota]])="3 Year(s)",Tabela12[[#This Row],[MAXIMUM RESALE PRICE (MRP) cena brez DDV]]/3,Tabela12[[#This Row],[MAXIMUM RESALE PRICE (MRP) cena brez DDV]]))</f>
        <v>132</v>
      </c>
      <c r="K241" s="228">
        <f>MPSA!$J241*1.22</f>
        <v>161.04</v>
      </c>
      <c r="L241" s="45"/>
      <c r="M241" s="46">
        <f t="shared" si="2"/>
        <v>0</v>
      </c>
      <c r="N241" s="46">
        <f>MPSA!$M241*1.22</f>
        <v>0</v>
      </c>
    </row>
    <row r="242" spans="1:14" ht="14.25" customHeight="1">
      <c r="A242" s="43" t="s">
        <v>441</v>
      </c>
      <c r="B242" s="43" t="s">
        <v>442</v>
      </c>
      <c r="C242" s="43" t="s">
        <v>443</v>
      </c>
      <c r="D242" s="43" t="s">
        <v>2047</v>
      </c>
      <c r="E242" s="44" t="s">
        <v>184</v>
      </c>
      <c r="F242" s="44" t="s">
        <v>431</v>
      </c>
      <c r="G242" s="43" t="s">
        <v>329</v>
      </c>
      <c r="H242" s="43" t="s">
        <v>181</v>
      </c>
      <c r="I242" s="227">
        <v>18.8</v>
      </c>
      <c r="J242" s="220">
        <f>IF(TRIM(Tabela12[[#This Row],[Obračunska enota]])="1 Month(s)",Tabela12[[#This Row],[MAXIMUM RESALE PRICE (MRP) cena brez DDV]]*12,IF(TRIM(Tabela12[[#This Row],[Obračunska enota]])="3 Year(s)",Tabela12[[#This Row],[MAXIMUM RESALE PRICE (MRP) cena brez DDV]]/3,Tabela12[[#This Row],[MAXIMUM RESALE PRICE (MRP) cena brez DDV]]))</f>
        <v>225.60000000000002</v>
      </c>
      <c r="K242" s="228">
        <f>MPSA!$J242*1.22</f>
        <v>275.23200000000003</v>
      </c>
      <c r="L242" s="45"/>
      <c r="M242" s="46">
        <f t="shared" si="2"/>
        <v>0</v>
      </c>
      <c r="N242" s="46">
        <f>MPSA!$M242*1.22</f>
        <v>0</v>
      </c>
    </row>
    <row r="243" spans="1:14" ht="14.25" customHeight="1">
      <c r="A243" s="43" t="s">
        <v>444</v>
      </c>
      <c r="B243" s="43" t="s">
        <v>1860</v>
      </c>
      <c r="C243" s="43" t="s">
        <v>440</v>
      </c>
      <c r="D243" s="43" t="s">
        <v>2047</v>
      </c>
      <c r="E243" s="44" t="s">
        <v>446</v>
      </c>
      <c r="F243" s="44" t="s">
        <v>431</v>
      </c>
      <c r="G243" s="43" t="s">
        <v>329</v>
      </c>
      <c r="H243" s="43" t="s">
        <v>181</v>
      </c>
      <c r="I243" s="227">
        <v>0.21</v>
      </c>
      <c r="J243" s="220">
        <f>IF(TRIM(Tabela12[[#This Row],[Obračunska enota]])="1 Month(s)",Tabela12[[#This Row],[MAXIMUM RESALE PRICE (MRP) cena brez DDV]]*12,IF(TRIM(Tabela12[[#This Row],[Obračunska enota]])="3 Year(s)",Tabela12[[#This Row],[MAXIMUM RESALE PRICE (MRP) cena brez DDV]]/3,Tabela12[[#This Row],[MAXIMUM RESALE PRICE (MRP) cena brez DDV]]))</f>
        <v>2.52</v>
      </c>
      <c r="K243" s="228">
        <f>MPSA!$J243*1.22</f>
        <v>3.0743999999999998</v>
      </c>
      <c r="L243" s="45"/>
      <c r="M243" s="46">
        <f t="shared" si="2"/>
        <v>0</v>
      </c>
      <c r="N243" s="46">
        <f>MPSA!$M243*1.22</f>
        <v>0</v>
      </c>
    </row>
    <row r="244" spans="1:14" ht="14.25" customHeight="1">
      <c r="A244" s="43" t="s">
        <v>447</v>
      </c>
      <c r="B244" s="43" t="s">
        <v>448</v>
      </c>
      <c r="C244" s="43" t="s">
        <v>445</v>
      </c>
      <c r="D244" s="43" t="s">
        <v>2047</v>
      </c>
      <c r="E244" s="44" t="s">
        <v>184</v>
      </c>
      <c r="F244" s="44" t="s">
        <v>431</v>
      </c>
      <c r="G244" s="43" t="s">
        <v>329</v>
      </c>
      <c r="H244" s="43" t="s">
        <v>181</v>
      </c>
      <c r="I244" s="227">
        <v>5.3</v>
      </c>
      <c r="J244" s="220">
        <f>IF(TRIM(Tabela12[[#This Row],[Obračunska enota]])="1 Month(s)",Tabela12[[#This Row],[MAXIMUM RESALE PRICE (MRP) cena brez DDV]]*12,IF(TRIM(Tabela12[[#This Row],[Obračunska enota]])="3 Year(s)",Tabela12[[#This Row],[MAXIMUM RESALE PRICE (MRP) cena brez DDV]]/3,Tabela12[[#This Row],[MAXIMUM RESALE PRICE (MRP) cena brez DDV]]))</f>
        <v>63.599999999999994</v>
      </c>
      <c r="K244" s="228">
        <f>MPSA!$J244*1.22</f>
        <v>77.591999999999985</v>
      </c>
      <c r="L244" s="45"/>
      <c r="M244" s="46">
        <f t="shared" si="2"/>
        <v>0</v>
      </c>
      <c r="N244" s="46">
        <f>MPSA!$M244*1.22</f>
        <v>0</v>
      </c>
    </row>
    <row r="245" spans="1:14" ht="14.25" customHeight="1">
      <c r="A245" s="43" t="s">
        <v>447</v>
      </c>
      <c r="B245" s="43" t="s">
        <v>448</v>
      </c>
      <c r="C245" s="43" t="s">
        <v>445</v>
      </c>
      <c r="D245" s="43" t="s">
        <v>2047</v>
      </c>
      <c r="E245" s="44" t="s">
        <v>184</v>
      </c>
      <c r="F245" s="44" t="s">
        <v>431</v>
      </c>
      <c r="G245" s="43" t="s">
        <v>329</v>
      </c>
      <c r="H245" s="43" t="s">
        <v>434</v>
      </c>
      <c r="I245" s="227">
        <v>6.9</v>
      </c>
      <c r="J245" s="220">
        <f>IF(TRIM(Tabela12[[#This Row],[Obračunska enota]])="1 Month(s)",Tabela12[[#This Row],[MAXIMUM RESALE PRICE (MRP) cena brez DDV]]*12,IF(TRIM(Tabela12[[#This Row],[Obračunska enota]])="3 Year(s)",Tabela12[[#This Row],[MAXIMUM RESALE PRICE (MRP) cena brez DDV]]/3,Tabela12[[#This Row],[MAXIMUM RESALE PRICE (MRP) cena brez DDV]]))</f>
        <v>82.800000000000011</v>
      </c>
      <c r="K245" s="228">
        <f>MPSA!$J245*1.22</f>
        <v>101.01600000000001</v>
      </c>
      <c r="L245" s="45"/>
      <c r="M245" s="46">
        <f t="shared" ref="M245:M308" si="3">L245*J245</f>
        <v>0</v>
      </c>
      <c r="N245" s="46">
        <f>MPSA!$M245*1.22</f>
        <v>0</v>
      </c>
    </row>
    <row r="246" spans="1:14" ht="14.25" customHeight="1">
      <c r="A246" s="43" t="s">
        <v>449</v>
      </c>
      <c r="B246" s="43" t="s">
        <v>450</v>
      </c>
      <c r="C246" s="43" t="s">
        <v>445</v>
      </c>
      <c r="D246" s="43" t="s">
        <v>2047</v>
      </c>
      <c r="E246" s="44" t="s">
        <v>184</v>
      </c>
      <c r="F246" s="44" t="s">
        <v>431</v>
      </c>
      <c r="G246" s="43" t="s">
        <v>329</v>
      </c>
      <c r="H246" s="43" t="s">
        <v>181</v>
      </c>
      <c r="I246" s="227">
        <v>10.6</v>
      </c>
      <c r="J246" s="220">
        <f>IF(TRIM(Tabela12[[#This Row],[Obračunska enota]])="1 Month(s)",Tabela12[[#This Row],[MAXIMUM RESALE PRICE (MRP) cena brez DDV]]*12,IF(TRIM(Tabela12[[#This Row],[Obračunska enota]])="3 Year(s)",Tabela12[[#This Row],[MAXIMUM RESALE PRICE (MRP) cena brez DDV]]/3,Tabela12[[#This Row],[MAXIMUM RESALE PRICE (MRP) cena brez DDV]]))</f>
        <v>127.19999999999999</v>
      </c>
      <c r="K246" s="228">
        <f>MPSA!$J246*1.22</f>
        <v>155.18399999999997</v>
      </c>
      <c r="L246" s="45"/>
      <c r="M246" s="46">
        <f t="shared" si="3"/>
        <v>0</v>
      </c>
      <c r="N246" s="46">
        <f>MPSA!$M246*1.22</f>
        <v>0</v>
      </c>
    </row>
    <row r="247" spans="1:14" ht="14.25" customHeight="1">
      <c r="A247" s="43" t="s">
        <v>449</v>
      </c>
      <c r="B247" s="43" t="s">
        <v>450</v>
      </c>
      <c r="C247" s="43" t="s">
        <v>445</v>
      </c>
      <c r="D247" s="43" t="s">
        <v>2047</v>
      </c>
      <c r="E247" s="44" t="s">
        <v>184</v>
      </c>
      <c r="F247" s="44" t="s">
        <v>431</v>
      </c>
      <c r="G247" s="43" t="s">
        <v>329</v>
      </c>
      <c r="H247" s="43" t="s">
        <v>434</v>
      </c>
      <c r="I247" s="227">
        <v>13.7</v>
      </c>
      <c r="J247" s="220">
        <f>IF(TRIM(Tabela12[[#This Row],[Obračunska enota]])="1 Month(s)",Tabela12[[#This Row],[MAXIMUM RESALE PRICE (MRP) cena brez DDV]]*12,IF(TRIM(Tabela12[[#This Row],[Obračunska enota]])="3 Year(s)",Tabela12[[#This Row],[MAXIMUM RESALE PRICE (MRP) cena brez DDV]]/3,Tabela12[[#This Row],[MAXIMUM RESALE PRICE (MRP) cena brez DDV]]))</f>
        <v>164.39999999999998</v>
      </c>
      <c r="K247" s="228">
        <f>MPSA!$J247*1.22</f>
        <v>200.56799999999996</v>
      </c>
      <c r="L247" s="45"/>
      <c r="M247" s="46">
        <f t="shared" si="3"/>
        <v>0</v>
      </c>
      <c r="N247" s="46">
        <f>MPSA!$M247*1.22</f>
        <v>0</v>
      </c>
    </row>
    <row r="248" spans="1:14" ht="14.25" customHeight="1">
      <c r="A248" s="43" t="s">
        <v>451</v>
      </c>
      <c r="B248" s="43" t="s">
        <v>452</v>
      </c>
      <c r="C248" s="43" t="s">
        <v>430</v>
      </c>
      <c r="D248" s="43" t="s">
        <v>2047</v>
      </c>
      <c r="E248" s="44" t="s">
        <v>184</v>
      </c>
      <c r="F248" s="44" t="s">
        <v>431</v>
      </c>
      <c r="G248" s="43" t="s">
        <v>329</v>
      </c>
      <c r="H248" s="43" t="s">
        <v>181</v>
      </c>
      <c r="I248" s="227">
        <v>3.16</v>
      </c>
      <c r="J248" s="220">
        <f>IF(TRIM(Tabela12[[#This Row],[Obračunska enota]])="1 Month(s)",Tabela12[[#This Row],[MAXIMUM RESALE PRICE (MRP) cena brez DDV]]*12,IF(TRIM(Tabela12[[#This Row],[Obračunska enota]])="3 Year(s)",Tabela12[[#This Row],[MAXIMUM RESALE PRICE (MRP) cena brez DDV]]/3,Tabela12[[#This Row],[MAXIMUM RESALE PRICE (MRP) cena brez DDV]]))</f>
        <v>37.92</v>
      </c>
      <c r="K248" s="228">
        <f>MPSA!$J248*1.22</f>
        <v>46.2624</v>
      </c>
      <c r="L248" s="45"/>
      <c r="M248" s="46">
        <f t="shared" si="3"/>
        <v>0</v>
      </c>
      <c r="N248" s="46">
        <f>MPSA!$M248*1.22</f>
        <v>0</v>
      </c>
    </row>
    <row r="249" spans="1:14" ht="14.25" customHeight="1">
      <c r="A249" s="43" t="s">
        <v>921</v>
      </c>
      <c r="B249" s="43" t="s">
        <v>922</v>
      </c>
      <c r="C249" s="43" t="s">
        <v>923</v>
      </c>
      <c r="D249" s="43" t="s">
        <v>2047</v>
      </c>
      <c r="E249" s="44" t="s">
        <v>184</v>
      </c>
      <c r="F249" s="44" t="s">
        <v>861</v>
      </c>
      <c r="G249" s="43" t="s">
        <v>180</v>
      </c>
      <c r="H249" s="43" t="s">
        <v>181</v>
      </c>
      <c r="I249" s="227">
        <v>419</v>
      </c>
      <c r="J249" s="220">
        <f>IF(TRIM(Tabela12[[#This Row],[Obračunska enota]])="1 Month(s)",Tabela12[[#This Row],[MAXIMUM RESALE PRICE (MRP) cena brez DDV]]*12,IF(TRIM(Tabela12[[#This Row],[Obračunska enota]])="3 Year(s)",Tabela12[[#This Row],[MAXIMUM RESALE PRICE (MRP) cena brez DDV]]/3,Tabela12[[#This Row],[MAXIMUM RESALE PRICE (MRP) cena brez DDV]]))</f>
        <v>419</v>
      </c>
      <c r="K249" s="228">
        <f>MPSA!$J249*1.22</f>
        <v>511.18</v>
      </c>
      <c r="L249" s="45"/>
      <c r="M249" s="46">
        <f t="shared" si="3"/>
        <v>0</v>
      </c>
      <c r="N249" s="46">
        <f>MPSA!$M249*1.22</f>
        <v>0</v>
      </c>
    </row>
    <row r="250" spans="1:14" ht="14.25" customHeight="1">
      <c r="A250" s="43" t="s">
        <v>454</v>
      </c>
      <c r="B250" s="43" t="s">
        <v>455</v>
      </c>
      <c r="C250" s="43" t="s">
        <v>456</v>
      </c>
      <c r="D250" s="43" t="s">
        <v>2047</v>
      </c>
      <c r="E250" s="44" t="s">
        <v>184</v>
      </c>
      <c r="F250" s="44" t="s">
        <v>431</v>
      </c>
      <c r="G250" s="43" t="s">
        <v>329</v>
      </c>
      <c r="H250" s="43" t="s">
        <v>181</v>
      </c>
      <c r="I250" s="227">
        <v>8.5</v>
      </c>
      <c r="J250" s="220">
        <f>IF(TRIM(Tabela12[[#This Row],[Obračunska enota]])="1 Month(s)",Tabela12[[#This Row],[MAXIMUM RESALE PRICE (MRP) cena brez DDV]]*12,IF(TRIM(Tabela12[[#This Row],[Obračunska enota]])="3 Year(s)",Tabela12[[#This Row],[MAXIMUM RESALE PRICE (MRP) cena brez DDV]]/3,Tabela12[[#This Row],[MAXIMUM RESALE PRICE (MRP) cena brez DDV]]))</f>
        <v>102</v>
      </c>
      <c r="K250" s="228">
        <f>MPSA!$J250*1.22</f>
        <v>124.44</v>
      </c>
      <c r="L250" s="45"/>
      <c r="M250" s="46">
        <f t="shared" si="3"/>
        <v>0</v>
      </c>
      <c r="N250" s="46">
        <f>MPSA!$M250*1.22</f>
        <v>0</v>
      </c>
    </row>
    <row r="251" spans="1:14" ht="14.25" customHeight="1">
      <c r="A251" s="43" t="s">
        <v>924</v>
      </c>
      <c r="B251" s="43" t="s">
        <v>925</v>
      </c>
      <c r="C251" s="43" t="s">
        <v>201</v>
      </c>
      <c r="D251" s="43" t="s">
        <v>2047</v>
      </c>
      <c r="E251" s="44" t="s">
        <v>396</v>
      </c>
      <c r="F251" s="44" t="s">
        <v>861</v>
      </c>
      <c r="G251" s="43" t="s">
        <v>180</v>
      </c>
      <c r="H251" s="43" t="s">
        <v>181</v>
      </c>
      <c r="I251" s="227">
        <v>3708</v>
      </c>
      <c r="J251" s="220">
        <f>IF(TRIM(Tabela12[[#This Row],[Obračunska enota]])="1 Month(s)",Tabela12[[#This Row],[MAXIMUM RESALE PRICE (MRP) cena brez DDV]]*12,IF(TRIM(Tabela12[[#This Row],[Obračunska enota]])="3 Year(s)",Tabela12[[#This Row],[MAXIMUM RESALE PRICE (MRP) cena brez DDV]]/3,Tabela12[[#This Row],[MAXIMUM RESALE PRICE (MRP) cena brez DDV]]))</f>
        <v>3708</v>
      </c>
      <c r="K251" s="228">
        <f>MPSA!$J251*1.22</f>
        <v>4523.76</v>
      </c>
      <c r="L251" s="45"/>
      <c r="M251" s="46">
        <f t="shared" si="3"/>
        <v>0</v>
      </c>
      <c r="N251" s="46">
        <f>MPSA!$M251*1.22</f>
        <v>0</v>
      </c>
    </row>
    <row r="252" spans="1:14" ht="14.25" customHeight="1">
      <c r="A252" s="43" t="s">
        <v>1010</v>
      </c>
      <c r="B252" s="43" t="s">
        <v>1011</v>
      </c>
      <c r="C252" s="43" t="s">
        <v>201</v>
      </c>
      <c r="D252" s="43" t="s">
        <v>2047</v>
      </c>
      <c r="E252" s="44" t="s">
        <v>396</v>
      </c>
      <c r="F252" s="44" t="s">
        <v>959</v>
      </c>
      <c r="G252" s="43" t="s">
        <v>246</v>
      </c>
      <c r="H252" s="43" t="s">
        <v>247</v>
      </c>
      <c r="I252" s="227">
        <v>6489</v>
      </c>
      <c r="J252" s="220">
        <f>IF(TRIM(Tabela12[[#This Row],[Obračunska enota]])="1 Month(s)",Tabela12[[#This Row],[MAXIMUM RESALE PRICE (MRP) cena brez DDV]]*12,IF(TRIM(Tabela12[[#This Row],[Obračunska enota]])="3 Year(s)",Tabela12[[#This Row],[MAXIMUM RESALE PRICE (MRP) cena brez DDV]]/3,Tabela12[[#This Row],[MAXIMUM RESALE PRICE (MRP) cena brez DDV]]))</f>
        <v>2163</v>
      </c>
      <c r="K252" s="228">
        <f>MPSA!$J252*1.22</f>
        <v>2638.86</v>
      </c>
      <c r="L252" s="45"/>
      <c r="M252" s="46">
        <f t="shared" si="3"/>
        <v>0</v>
      </c>
      <c r="N252" s="46">
        <f>MPSA!$M252*1.22</f>
        <v>0</v>
      </c>
    </row>
    <row r="253" spans="1:14" ht="14.25" customHeight="1">
      <c r="A253" s="43" t="s">
        <v>1141</v>
      </c>
      <c r="B253" s="43" t="s">
        <v>1142</v>
      </c>
      <c r="C253" s="43" t="s">
        <v>201</v>
      </c>
      <c r="D253" s="43" t="s">
        <v>2047</v>
      </c>
      <c r="E253" s="44" t="s">
        <v>396</v>
      </c>
      <c r="F253" s="44" t="s">
        <v>1090</v>
      </c>
      <c r="G253" s="43" t="s">
        <v>329</v>
      </c>
      <c r="H253" s="43" t="s">
        <v>181</v>
      </c>
      <c r="I253" s="227">
        <v>78</v>
      </c>
      <c r="J253" s="220">
        <f>IF(TRIM(Tabela12[[#This Row],[Obračunska enota]])="1 Month(s)",Tabela12[[#This Row],[MAXIMUM RESALE PRICE (MRP) cena brez DDV]]*12,IF(TRIM(Tabela12[[#This Row],[Obračunska enota]])="3 Year(s)",Tabela12[[#This Row],[MAXIMUM RESALE PRICE (MRP) cena brez DDV]]/3,Tabela12[[#This Row],[MAXIMUM RESALE PRICE (MRP) cena brez DDV]]))</f>
        <v>936</v>
      </c>
      <c r="K253" s="228">
        <f>MPSA!$J253*1.22</f>
        <v>1141.92</v>
      </c>
      <c r="L253" s="45"/>
      <c r="M253" s="46">
        <f t="shared" si="3"/>
        <v>0</v>
      </c>
      <c r="N253" s="46">
        <f>MPSA!$M253*1.22</f>
        <v>0</v>
      </c>
    </row>
    <row r="254" spans="1:14" ht="14.25" customHeight="1">
      <c r="A254" s="43" t="s">
        <v>926</v>
      </c>
      <c r="B254" s="43" t="s">
        <v>927</v>
      </c>
      <c r="C254" s="43" t="s">
        <v>58</v>
      </c>
      <c r="D254" s="43" t="s">
        <v>2047</v>
      </c>
      <c r="E254" s="44" t="s">
        <v>178</v>
      </c>
      <c r="F254" s="44" t="s">
        <v>861</v>
      </c>
      <c r="G254" s="43" t="s">
        <v>180</v>
      </c>
      <c r="H254" s="43" t="s">
        <v>181</v>
      </c>
      <c r="I254" s="227">
        <v>50</v>
      </c>
      <c r="J254" s="220">
        <f>IF(TRIM(Tabela12[[#This Row],[Obračunska enota]])="1 Month(s)",Tabela12[[#This Row],[MAXIMUM RESALE PRICE (MRP) cena brez DDV]]*12,IF(TRIM(Tabela12[[#This Row],[Obračunska enota]])="3 Year(s)",Tabela12[[#This Row],[MAXIMUM RESALE PRICE (MRP) cena brez DDV]]/3,Tabela12[[#This Row],[MAXIMUM RESALE PRICE (MRP) cena brez DDV]]))</f>
        <v>50</v>
      </c>
      <c r="K254" s="228">
        <f>MPSA!$J254*1.22</f>
        <v>61</v>
      </c>
      <c r="L254" s="45"/>
      <c r="M254" s="46">
        <f t="shared" si="3"/>
        <v>0</v>
      </c>
      <c r="N254" s="46">
        <f>MPSA!$M254*1.22</f>
        <v>0</v>
      </c>
    </row>
    <row r="255" spans="1:14" ht="14.25" customHeight="1">
      <c r="A255" s="43" t="s">
        <v>458</v>
      </c>
      <c r="B255" s="43" t="s">
        <v>459</v>
      </c>
      <c r="C255" s="43" t="s">
        <v>460</v>
      </c>
      <c r="D255" s="43" t="s">
        <v>2047</v>
      </c>
      <c r="E255" s="44" t="s">
        <v>184</v>
      </c>
      <c r="F255" s="44" t="s">
        <v>431</v>
      </c>
      <c r="G255" s="43" t="s">
        <v>329</v>
      </c>
      <c r="H255" s="43" t="s">
        <v>181</v>
      </c>
      <c r="I255" s="227">
        <v>15.8</v>
      </c>
      <c r="J255" s="220">
        <f>IF(TRIM(Tabela12[[#This Row],[Obračunska enota]])="1 Month(s)",Tabela12[[#This Row],[MAXIMUM RESALE PRICE (MRP) cena brez DDV]]*12,IF(TRIM(Tabela12[[#This Row],[Obračunska enota]])="3 Year(s)",Tabela12[[#This Row],[MAXIMUM RESALE PRICE (MRP) cena brez DDV]]/3,Tabela12[[#This Row],[MAXIMUM RESALE PRICE (MRP) cena brez DDV]]))</f>
        <v>189.60000000000002</v>
      </c>
      <c r="K255" s="228">
        <f>MPSA!$J255*1.22</f>
        <v>231.31200000000001</v>
      </c>
      <c r="L255" s="45"/>
      <c r="M255" s="46">
        <f t="shared" si="3"/>
        <v>0</v>
      </c>
      <c r="N255" s="46">
        <f>MPSA!$M255*1.22</f>
        <v>0</v>
      </c>
    </row>
    <row r="256" spans="1:14" ht="14.25" customHeight="1">
      <c r="A256" s="43" t="s">
        <v>461</v>
      </c>
      <c r="B256" s="43" t="s">
        <v>1861</v>
      </c>
      <c r="C256" s="43" t="s">
        <v>486</v>
      </c>
      <c r="D256" s="43" t="s">
        <v>2047</v>
      </c>
      <c r="E256" s="44" t="s">
        <v>184</v>
      </c>
      <c r="F256" s="44" t="s">
        <v>431</v>
      </c>
      <c r="G256" s="43" t="s">
        <v>329</v>
      </c>
      <c r="H256" s="43" t="s">
        <v>181</v>
      </c>
      <c r="I256" s="227">
        <v>1.06</v>
      </c>
      <c r="J256" s="220">
        <f>IF(TRIM(Tabela12[[#This Row],[Obračunska enota]])="1 Month(s)",Tabela12[[#This Row],[MAXIMUM RESALE PRICE (MRP) cena brez DDV]]*12,IF(TRIM(Tabela12[[#This Row],[Obračunska enota]])="3 Year(s)",Tabela12[[#This Row],[MAXIMUM RESALE PRICE (MRP) cena brez DDV]]/3,Tabela12[[#This Row],[MAXIMUM RESALE PRICE (MRP) cena brez DDV]]))</f>
        <v>12.72</v>
      </c>
      <c r="K256" s="228">
        <f>MPSA!$J256*1.22</f>
        <v>15.5184</v>
      </c>
      <c r="L256" s="45"/>
      <c r="M256" s="46">
        <f t="shared" si="3"/>
        <v>0</v>
      </c>
      <c r="N256" s="46">
        <f>MPSA!$M256*1.22</f>
        <v>0</v>
      </c>
    </row>
    <row r="257" spans="1:14" ht="14.25" customHeight="1">
      <c r="A257" s="43" t="s">
        <v>928</v>
      </c>
      <c r="B257" s="43" t="s">
        <v>929</v>
      </c>
      <c r="C257" s="43" t="s">
        <v>930</v>
      </c>
      <c r="D257" s="43" t="s">
        <v>2047</v>
      </c>
      <c r="E257" s="44" t="s">
        <v>907</v>
      </c>
      <c r="F257" s="44" t="s">
        <v>861</v>
      </c>
      <c r="G257" s="43" t="s">
        <v>180</v>
      </c>
      <c r="H257" s="43" t="s">
        <v>181</v>
      </c>
      <c r="I257" s="227">
        <v>4261</v>
      </c>
      <c r="J257" s="220">
        <f>IF(TRIM(Tabela12[[#This Row],[Obračunska enota]])="1 Month(s)",Tabela12[[#This Row],[MAXIMUM RESALE PRICE (MRP) cena brez DDV]]*12,IF(TRIM(Tabela12[[#This Row],[Obračunska enota]])="3 Year(s)",Tabela12[[#This Row],[MAXIMUM RESALE PRICE (MRP) cena brez DDV]]/3,Tabela12[[#This Row],[MAXIMUM RESALE PRICE (MRP) cena brez DDV]]))</f>
        <v>4261</v>
      </c>
      <c r="K257" s="228">
        <f>MPSA!$J257*1.22</f>
        <v>5198.42</v>
      </c>
      <c r="L257" s="45"/>
      <c r="M257" s="46">
        <f t="shared" si="3"/>
        <v>0</v>
      </c>
      <c r="N257" s="46">
        <f>MPSA!$M257*1.22</f>
        <v>0</v>
      </c>
    </row>
    <row r="258" spans="1:14" ht="14.25" customHeight="1">
      <c r="A258" s="43" t="s">
        <v>1012</v>
      </c>
      <c r="B258" s="43" t="s">
        <v>1013</v>
      </c>
      <c r="C258" s="43" t="s">
        <v>930</v>
      </c>
      <c r="D258" s="43" t="s">
        <v>2047</v>
      </c>
      <c r="E258" s="44" t="s">
        <v>907</v>
      </c>
      <c r="F258" s="44" t="s">
        <v>959</v>
      </c>
      <c r="G258" s="43" t="s">
        <v>246</v>
      </c>
      <c r="H258" s="43" t="s">
        <v>247</v>
      </c>
      <c r="I258" s="227">
        <v>7456</v>
      </c>
      <c r="J258" s="220">
        <f>IF(TRIM(Tabela12[[#This Row],[Obračunska enota]])="1 Month(s)",Tabela12[[#This Row],[MAXIMUM RESALE PRICE (MRP) cena brez DDV]]*12,IF(TRIM(Tabela12[[#This Row],[Obračunska enota]])="3 Year(s)",Tabela12[[#This Row],[MAXIMUM RESALE PRICE (MRP) cena brez DDV]]/3,Tabela12[[#This Row],[MAXIMUM RESALE PRICE (MRP) cena brez DDV]]))</f>
        <v>2485.3333333333335</v>
      </c>
      <c r="K258" s="228">
        <f>MPSA!$J258*1.22</f>
        <v>3032.1066666666666</v>
      </c>
      <c r="L258" s="45"/>
      <c r="M258" s="46">
        <f t="shared" si="3"/>
        <v>0</v>
      </c>
      <c r="N258" s="46">
        <f>MPSA!$M258*1.22</f>
        <v>0</v>
      </c>
    </row>
    <row r="259" spans="1:14" ht="14.25" customHeight="1">
      <c r="A259" s="43" t="s">
        <v>1143</v>
      </c>
      <c r="B259" s="43" t="s">
        <v>1144</v>
      </c>
      <c r="C259" s="43" t="s">
        <v>930</v>
      </c>
      <c r="D259" s="43" t="s">
        <v>2047</v>
      </c>
      <c r="E259" s="44" t="s">
        <v>907</v>
      </c>
      <c r="F259" s="44" t="s">
        <v>1090</v>
      </c>
      <c r="G259" s="43" t="s">
        <v>329</v>
      </c>
      <c r="H259" s="43" t="s">
        <v>181</v>
      </c>
      <c r="I259" s="227">
        <v>89</v>
      </c>
      <c r="J259" s="220">
        <f>IF(TRIM(Tabela12[[#This Row],[Obračunska enota]])="1 Month(s)",Tabela12[[#This Row],[MAXIMUM RESALE PRICE (MRP) cena brez DDV]]*12,IF(TRIM(Tabela12[[#This Row],[Obračunska enota]])="3 Year(s)",Tabela12[[#This Row],[MAXIMUM RESALE PRICE (MRP) cena brez DDV]]/3,Tabela12[[#This Row],[MAXIMUM RESALE PRICE (MRP) cena brez DDV]]))</f>
        <v>1068</v>
      </c>
      <c r="K259" s="228">
        <f>MPSA!$J259*1.22</f>
        <v>1302.96</v>
      </c>
      <c r="L259" s="45"/>
      <c r="M259" s="46">
        <f t="shared" si="3"/>
        <v>0</v>
      </c>
      <c r="N259" s="46">
        <f>MPSA!$M259*1.22</f>
        <v>0</v>
      </c>
    </row>
    <row r="260" spans="1:14" ht="14.25" customHeight="1">
      <c r="A260" s="43" t="s">
        <v>931</v>
      </c>
      <c r="B260" s="43" t="s">
        <v>932</v>
      </c>
      <c r="C260" s="43" t="s">
        <v>930</v>
      </c>
      <c r="D260" s="43" t="s">
        <v>2047</v>
      </c>
      <c r="E260" s="44" t="s">
        <v>907</v>
      </c>
      <c r="F260" s="44" t="s">
        <v>861</v>
      </c>
      <c r="G260" s="43" t="s">
        <v>180</v>
      </c>
      <c r="H260" s="43" t="s">
        <v>181</v>
      </c>
      <c r="I260" s="227">
        <v>18583</v>
      </c>
      <c r="J260" s="220">
        <f>IF(TRIM(Tabela12[[#This Row],[Obračunska enota]])="1 Month(s)",Tabela12[[#This Row],[MAXIMUM RESALE PRICE (MRP) cena brez DDV]]*12,IF(TRIM(Tabela12[[#This Row],[Obračunska enota]])="3 Year(s)",Tabela12[[#This Row],[MAXIMUM RESALE PRICE (MRP) cena brez DDV]]/3,Tabela12[[#This Row],[MAXIMUM RESALE PRICE (MRP) cena brez DDV]]))</f>
        <v>18583</v>
      </c>
      <c r="K260" s="228">
        <f>MPSA!$J260*1.22</f>
        <v>22671.26</v>
      </c>
      <c r="L260" s="45"/>
      <c r="M260" s="46">
        <f t="shared" si="3"/>
        <v>0</v>
      </c>
      <c r="N260" s="46">
        <f>MPSA!$M260*1.22</f>
        <v>0</v>
      </c>
    </row>
    <row r="261" spans="1:14" ht="14.25" customHeight="1">
      <c r="A261" s="43" t="s">
        <v>1014</v>
      </c>
      <c r="B261" s="43" t="s">
        <v>1015</v>
      </c>
      <c r="C261" s="43" t="s">
        <v>930</v>
      </c>
      <c r="D261" s="43" t="s">
        <v>2047</v>
      </c>
      <c r="E261" s="44" t="s">
        <v>907</v>
      </c>
      <c r="F261" s="44" t="s">
        <v>959</v>
      </c>
      <c r="G261" s="43" t="s">
        <v>246</v>
      </c>
      <c r="H261" s="43" t="s">
        <v>247</v>
      </c>
      <c r="I261" s="227">
        <v>32520</v>
      </c>
      <c r="J261" s="220">
        <f>IF(TRIM(Tabela12[[#This Row],[Obračunska enota]])="1 Month(s)",Tabela12[[#This Row],[MAXIMUM RESALE PRICE (MRP) cena brez DDV]]*12,IF(TRIM(Tabela12[[#This Row],[Obračunska enota]])="3 Year(s)",Tabela12[[#This Row],[MAXIMUM RESALE PRICE (MRP) cena brez DDV]]/3,Tabela12[[#This Row],[MAXIMUM RESALE PRICE (MRP) cena brez DDV]]))</f>
        <v>10840</v>
      </c>
      <c r="K261" s="228">
        <f>MPSA!$J261*1.22</f>
        <v>13224.8</v>
      </c>
      <c r="L261" s="45"/>
      <c r="M261" s="46">
        <f t="shared" si="3"/>
        <v>0</v>
      </c>
      <c r="N261" s="46">
        <f>MPSA!$M261*1.22</f>
        <v>0</v>
      </c>
    </row>
    <row r="262" spans="1:14" ht="14.25" customHeight="1">
      <c r="A262" s="43" t="s">
        <v>1145</v>
      </c>
      <c r="B262" s="43" t="s">
        <v>1146</v>
      </c>
      <c r="C262" s="43" t="s">
        <v>930</v>
      </c>
      <c r="D262" s="43" t="s">
        <v>2047</v>
      </c>
      <c r="E262" s="44" t="s">
        <v>907</v>
      </c>
      <c r="F262" s="44" t="s">
        <v>1090</v>
      </c>
      <c r="G262" s="43" t="s">
        <v>329</v>
      </c>
      <c r="H262" s="43" t="s">
        <v>181</v>
      </c>
      <c r="I262" s="227">
        <v>388</v>
      </c>
      <c r="J262" s="220">
        <f>IF(TRIM(Tabela12[[#This Row],[Obračunska enota]])="1 Month(s)",Tabela12[[#This Row],[MAXIMUM RESALE PRICE (MRP) cena brez DDV]]*12,IF(TRIM(Tabela12[[#This Row],[Obračunska enota]])="3 Year(s)",Tabela12[[#This Row],[MAXIMUM RESALE PRICE (MRP) cena brez DDV]]/3,Tabela12[[#This Row],[MAXIMUM RESALE PRICE (MRP) cena brez DDV]]))</f>
        <v>4656</v>
      </c>
      <c r="K262" s="228">
        <f>MPSA!$J262*1.22</f>
        <v>5680.32</v>
      </c>
      <c r="L262" s="45"/>
      <c r="M262" s="46">
        <f t="shared" si="3"/>
        <v>0</v>
      </c>
      <c r="N262" s="46">
        <f>MPSA!$M262*1.22</f>
        <v>0</v>
      </c>
    </row>
    <row r="263" spans="1:14" ht="14.25" customHeight="1">
      <c r="A263" s="43" t="s">
        <v>933</v>
      </c>
      <c r="B263" s="43" t="s">
        <v>934</v>
      </c>
      <c r="C263" s="43" t="s">
        <v>930</v>
      </c>
      <c r="D263" s="43" t="s">
        <v>2047</v>
      </c>
      <c r="E263" s="44" t="s">
        <v>907</v>
      </c>
      <c r="F263" s="44" t="s">
        <v>861</v>
      </c>
      <c r="G263" s="43" t="s">
        <v>180</v>
      </c>
      <c r="H263" s="43" t="s">
        <v>181</v>
      </c>
      <c r="I263" s="227">
        <v>1063</v>
      </c>
      <c r="J263" s="220">
        <f>IF(TRIM(Tabela12[[#This Row],[Obračunska enota]])="1 Month(s)",Tabela12[[#This Row],[MAXIMUM RESALE PRICE (MRP) cena brez DDV]]*12,IF(TRIM(Tabela12[[#This Row],[Obračunska enota]])="3 Year(s)",Tabela12[[#This Row],[MAXIMUM RESALE PRICE (MRP) cena brez DDV]]/3,Tabela12[[#This Row],[MAXIMUM RESALE PRICE (MRP) cena brez DDV]]))</f>
        <v>1063</v>
      </c>
      <c r="K263" s="228">
        <f>MPSA!$J263*1.22</f>
        <v>1296.8599999999999</v>
      </c>
      <c r="L263" s="45"/>
      <c r="M263" s="46">
        <f t="shared" si="3"/>
        <v>0</v>
      </c>
      <c r="N263" s="46">
        <f>MPSA!$M263*1.22</f>
        <v>0</v>
      </c>
    </row>
    <row r="264" spans="1:14" ht="14.25" customHeight="1">
      <c r="A264" s="43" t="s">
        <v>1016</v>
      </c>
      <c r="B264" s="43" t="s">
        <v>1017</v>
      </c>
      <c r="C264" s="43" t="s">
        <v>930</v>
      </c>
      <c r="D264" s="43" t="s">
        <v>2047</v>
      </c>
      <c r="E264" s="44" t="s">
        <v>907</v>
      </c>
      <c r="F264" s="44" t="s">
        <v>959</v>
      </c>
      <c r="G264" s="43" t="s">
        <v>246</v>
      </c>
      <c r="H264" s="43" t="s">
        <v>247</v>
      </c>
      <c r="I264" s="227">
        <v>1859</v>
      </c>
      <c r="J264" s="220">
        <f>IF(TRIM(Tabela12[[#This Row],[Obračunska enota]])="1 Month(s)",Tabela12[[#This Row],[MAXIMUM RESALE PRICE (MRP) cena brez DDV]]*12,IF(TRIM(Tabela12[[#This Row],[Obračunska enota]])="3 Year(s)",Tabela12[[#This Row],[MAXIMUM RESALE PRICE (MRP) cena brez DDV]]/3,Tabela12[[#This Row],[MAXIMUM RESALE PRICE (MRP) cena brez DDV]]))</f>
        <v>619.66666666666663</v>
      </c>
      <c r="K264" s="228">
        <f>MPSA!$J264*1.22</f>
        <v>755.99333333333323</v>
      </c>
      <c r="L264" s="45"/>
      <c r="M264" s="46">
        <f t="shared" si="3"/>
        <v>0</v>
      </c>
      <c r="N264" s="46">
        <f>MPSA!$M264*1.22</f>
        <v>0</v>
      </c>
    </row>
    <row r="265" spans="1:14" ht="14.25" customHeight="1">
      <c r="A265" s="43" t="s">
        <v>1147</v>
      </c>
      <c r="B265" s="43" t="s">
        <v>1148</v>
      </c>
      <c r="C265" s="43" t="s">
        <v>930</v>
      </c>
      <c r="D265" s="43" t="s">
        <v>2047</v>
      </c>
      <c r="E265" s="44" t="s">
        <v>907</v>
      </c>
      <c r="F265" s="44" t="s">
        <v>1090</v>
      </c>
      <c r="G265" s="43" t="s">
        <v>329</v>
      </c>
      <c r="H265" s="43" t="s">
        <v>181</v>
      </c>
      <c r="I265" s="227">
        <v>23</v>
      </c>
      <c r="J265" s="220">
        <f>IF(TRIM(Tabela12[[#This Row],[Obračunska enota]])="1 Month(s)",Tabela12[[#This Row],[MAXIMUM RESALE PRICE (MRP) cena brez DDV]]*12,IF(TRIM(Tabela12[[#This Row],[Obračunska enota]])="3 Year(s)",Tabela12[[#This Row],[MAXIMUM RESALE PRICE (MRP) cena brez DDV]]/3,Tabela12[[#This Row],[MAXIMUM RESALE PRICE (MRP) cena brez DDV]]))</f>
        <v>276</v>
      </c>
      <c r="K265" s="228">
        <f>MPSA!$J265*1.22</f>
        <v>336.71999999999997</v>
      </c>
      <c r="L265" s="45"/>
      <c r="M265" s="46">
        <f t="shared" si="3"/>
        <v>0</v>
      </c>
      <c r="N265" s="46">
        <f>MPSA!$M265*1.22</f>
        <v>0</v>
      </c>
    </row>
    <row r="266" spans="1:14" ht="14.25" customHeight="1">
      <c r="A266" s="43" t="s">
        <v>935</v>
      </c>
      <c r="B266" s="43" t="s">
        <v>936</v>
      </c>
      <c r="C266" s="43" t="s">
        <v>58</v>
      </c>
      <c r="D266" s="43" t="s">
        <v>2047</v>
      </c>
      <c r="E266" s="44" t="s">
        <v>396</v>
      </c>
      <c r="F266" s="44" t="s">
        <v>861</v>
      </c>
      <c r="G266" s="43" t="s">
        <v>180</v>
      </c>
      <c r="H266" s="43" t="s">
        <v>181</v>
      </c>
      <c r="I266" s="227">
        <v>2857</v>
      </c>
      <c r="J266" s="220">
        <f>IF(TRIM(Tabela12[[#This Row],[Obračunska enota]])="1 Month(s)",Tabela12[[#This Row],[MAXIMUM RESALE PRICE (MRP) cena brez DDV]]*12,IF(TRIM(Tabela12[[#This Row],[Obračunska enota]])="3 Year(s)",Tabela12[[#This Row],[MAXIMUM RESALE PRICE (MRP) cena brez DDV]]/3,Tabela12[[#This Row],[MAXIMUM RESALE PRICE (MRP) cena brez DDV]]))</f>
        <v>2857</v>
      </c>
      <c r="K266" s="228">
        <f>MPSA!$J266*1.22</f>
        <v>3485.54</v>
      </c>
      <c r="L266" s="45"/>
      <c r="M266" s="46">
        <f t="shared" si="3"/>
        <v>0</v>
      </c>
      <c r="N266" s="46">
        <f>MPSA!$M266*1.22</f>
        <v>0</v>
      </c>
    </row>
    <row r="267" spans="1:14" ht="14.25" customHeight="1">
      <c r="A267" s="43" t="s">
        <v>1018</v>
      </c>
      <c r="B267" s="43" t="s">
        <v>1019</v>
      </c>
      <c r="C267" s="43" t="s">
        <v>58</v>
      </c>
      <c r="D267" s="43" t="s">
        <v>2047</v>
      </c>
      <c r="E267" s="44" t="s">
        <v>396</v>
      </c>
      <c r="F267" s="44" t="s">
        <v>959</v>
      </c>
      <c r="G267" s="43" t="s">
        <v>246</v>
      </c>
      <c r="H267" s="43" t="s">
        <v>247</v>
      </c>
      <c r="I267" s="227">
        <v>4999</v>
      </c>
      <c r="J267" s="220">
        <f>IF(TRIM(Tabela12[[#This Row],[Obračunska enota]])="1 Month(s)",Tabela12[[#This Row],[MAXIMUM RESALE PRICE (MRP) cena brez DDV]]*12,IF(TRIM(Tabela12[[#This Row],[Obračunska enota]])="3 Year(s)",Tabela12[[#This Row],[MAXIMUM RESALE PRICE (MRP) cena brez DDV]]/3,Tabela12[[#This Row],[MAXIMUM RESALE PRICE (MRP) cena brez DDV]]))</f>
        <v>1666.3333333333333</v>
      </c>
      <c r="K267" s="228">
        <f>MPSA!$J267*1.22</f>
        <v>2032.9266666666665</v>
      </c>
      <c r="L267" s="45"/>
      <c r="M267" s="46">
        <f t="shared" si="3"/>
        <v>0</v>
      </c>
      <c r="N267" s="46">
        <f>MPSA!$M267*1.22</f>
        <v>0</v>
      </c>
    </row>
    <row r="268" spans="1:14" ht="14.25" customHeight="1">
      <c r="A268" s="43" t="s">
        <v>1149</v>
      </c>
      <c r="B268" s="43" t="s">
        <v>1150</v>
      </c>
      <c r="C268" s="43" t="s">
        <v>58</v>
      </c>
      <c r="D268" s="43" t="s">
        <v>2047</v>
      </c>
      <c r="E268" s="44" t="s">
        <v>396</v>
      </c>
      <c r="F268" s="44" t="s">
        <v>1090</v>
      </c>
      <c r="G268" s="43" t="s">
        <v>329</v>
      </c>
      <c r="H268" s="43" t="s">
        <v>181</v>
      </c>
      <c r="I268" s="227">
        <v>60</v>
      </c>
      <c r="J268" s="220">
        <f>IF(TRIM(Tabela12[[#This Row],[Obračunska enota]])="1 Month(s)",Tabela12[[#This Row],[MAXIMUM RESALE PRICE (MRP) cena brez DDV]]*12,IF(TRIM(Tabela12[[#This Row],[Obračunska enota]])="3 Year(s)",Tabela12[[#This Row],[MAXIMUM RESALE PRICE (MRP) cena brez DDV]]/3,Tabela12[[#This Row],[MAXIMUM RESALE PRICE (MRP) cena brez DDV]]))</f>
        <v>720</v>
      </c>
      <c r="K268" s="228">
        <f>MPSA!$J268*1.22</f>
        <v>878.4</v>
      </c>
      <c r="L268" s="45"/>
      <c r="M268" s="46">
        <f t="shared" si="3"/>
        <v>0</v>
      </c>
      <c r="N268" s="46">
        <f>MPSA!$M268*1.22</f>
        <v>0</v>
      </c>
    </row>
    <row r="269" spans="1:14" ht="14.25" customHeight="1">
      <c r="A269" s="43" t="s">
        <v>937</v>
      </c>
      <c r="B269" s="43" t="s">
        <v>938</v>
      </c>
      <c r="C269" s="43" t="s">
        <v>939</v>
      </c>
      <c r="D269" s="43" t="s">
        <v>2047</v>
      </c>
      <c r="E269" s="44" t="s">
        <v>178</v>
      </c>
      <c r="F269" s="44" t="s">
        <v>861</v>
      </c>
      <c r="G269" s="43" t="s">
        <v>180</v>
      </c>
      <c r="H269" s="43" t="s">
        <v>181</v>
      </c>
      <c r="I269" s="227">
        <v>5855</v>
      </c>
      <c r="J269" s="220">
        <f>IF(TRIM(Tabela12[[#This Row],[Obračunska enota]])="1 Month(s)",Tabela12[[#This Row],[MAXIMUM RESALE PRICE (MRP) cena brez DDV]]*12,IF(TRIM(Tabela12[[#This Row],[Obračunska enota]])="3 Year(s)",Tabela12[[#This Row],[MAXIMUM RESALE PRICE (MRP) cena brez DDV]]/3,Tabela12[[#This Row],[MAXIMUM RESALE PRICE (MRP) cena brez DDV]]))</f>
        <v>5855</v>
      </c>
      <c r="K269" s="228">
        <f>MPSA!$J269*1.22</f>
        <v>7143.0999999999995</v>
      </c>
      <c r="L269" s="45"/>
      <c r="M269" s="46">
        <f t="shared" si="3"/>
        <v>0</v>
      </c>
      <c r="N269" s="46">
        <f>MPSA!$M269*1.22</f>
        <v>0</v>
      </c>
    </row>
    <row r="270" spans="1:14" ht="14.25" customHeight="1">
      <c r="A270" s="43" t="s">
        <v>1151</v>
      </c>
      <c r="B270" s="43" t="s">
        <v>1152</v>
      </c>
      <c r="C270" s="43" t="s">
        <v>177</v>
      </c>
      <c r="D270" s="43" t="s">
        <v>2047</v>
      </c>
      <c r="E270" s="44" t="s">
        <v>396</v>
      </c>
      <c r="F270" s="44" t="s">
        <v>1090</v>
      </c>
      <c r="G270" s="43" t="s">
        <v>329</v>
      </c>
      <c r="H270" s="43" t="s">
        <v>181</v>
      </c>
      <c r="I270" s="227">
        <v>166</v>
      </c>
      <c r="J270" s="220">
        <f>IF(TRIM(Tabela12[[#This Row],[Obračunska enota]])="1 Month(s)",Tabela12[[#This Row],[MAXIMUM RESALE PRICE (MRP) cena brez DDV]]*12,IF(TRIM(Tabela12[[#This Row],[Obračunska enota]])="3 Year(s)",Tabela12[[#This Row],[MAXIMUM RESALE PRICE (MRP) cena brez DDV]]/3,Tabela12[[#This Row],[MAXIMUM RESALE PRICE (MRP) cena brez DDV]]))</f>
        <v>1992</v>
      </c>
      <c r="K270" s="228">
        <f>MPSA!$J270*1.22</f>
        <v>2430.2399999999998</v>
      </c>
      <c r="L270" s="45"/>
      <c r="M270" s="46">
        <f t="shared" si="3"/>
        <v>0</v>
      </c>
      <c r="N270" s="46">
        <f>MPSA!$M270*1.22</f>
        <v>0</v>
      </c>
    </row>
    <row r="271" spans="1:14" ht="14.25" customHeight="1">
      <c r="A271" s="43" t="s">
        <v>462</v>
      </c>
      <c r="B271" s="43" t="s">
        <v>463</v>
      </c>
      <c r="C271" s="43" t="s">
        <v>456</v>
      </c>
      <c r="D271" s="43" t="s">
        <v>2047</v>
      </c>
      <c r="E271" s="44" t="s">
        <v>184</v>
      </c>
      <c r="F271" s="44" t="s">
        <v>431</v>
      </c>
      <c r="G271" s="43" t="s">
        <v>329</v>
      </c>
      <c r="H271" s="43" t="s">
        <v>181</v>
      </c>
      <c r="I271" s="227">
        <v>5.7</v>
      </c>
      <c r="J271" s="220">
        <f>IF(TRIM(Tabela12[[#This Row],[Obračunska enota]])="1 Month(s)",Tabela12[[#This Row],[MAXIMUM RESALE PRICE (MRP) cena brez DDV]]*12,IF(TRIM(Tabela12[[#This Row],[Obračunska enota]])="3 Year(s)",Tabela12[[#This Row],[MAXIMUM RESALE PRICE (MRP) cena brez DDV]]/3,Tabela12[[#This Row],[MAXIMUM RESALE PRICE (MRP) cena brez DDV]]))</f>
        <v>68.400000000000006</v>
      </c>
      <c r="K271" s="228">
        <f>MPSA!$J271*1.22</f>
        <v>83.448000000000008</v>
      </c>
      <c r="L271" s="45"/>
      <c r="M271" s="46">
        <f t="shared" si="3"/>
        <v>0</v>
      </c>
      <c r="N271" s="46">
        <f>MPSA!$M271*1.22</f>
        <v>0</v>
      </c>
    </row>
    <row r="272" spans="1:14" ht="14.25" customHeight="1">
      <c r="A272" s="43" t="s">
        <v>467</v>
      </c>
      <c r="B272" s="43" t="s">
        <v>468</v>
      </c>
      <c r="C272" s="43" t="s">
        <v>430</v>
      </c>
      <c r="D272" s="43" t="s">
        <v>2047</v>
      </c>
      <c r="E272" s="44" t="s">
        <v>465</v>
      </c>
      <c r="F272" s="44" t="s">
        <v>431</v>
      </c>
      <c r="G272" s="43" t="s">
        <v>329</v>
      </c>
      <c r="H272" s="43" t="s">
        <v>181</v>
      </c>
      <c r="I272" s="227">
        <v>6.4</v>
      </c>
      <c r="J272" s="220">
        <f>IF(TRIM(Tabela12[[#This Row],[Obračunska enota]])="1 Month(s)",Tabela12[[#This Row],[MAXIMUM RESALE PRICE (MRP) cena brez DDV]]*12,IF(TRIM(Tabela12[[#This Row],[Obračunska enota]])="3 Year(s)",Tabela12[[#This Row],[MAXIMUM RESALE PRICE (MRP) cena brez DDV]]/3,Tabela12[[#This Row],[MAXIMUM RESALE PRICE (MRP) cena brez DDV]]))</f>
        <v>76.800000000000011</v>
      </c>
      <c r="K272" s="228">
        <f>MPSA!$J272*1.22</f>
        <v>93.696000000000012</v>
      </c>
      <c r="L272" s="45"/>
      <c r="M272" s="46">
        <f t="shared" si="3"/>
        <v>0</v>
      </c>
      <c r="N272" s="46">
        <f>MPSA!$M272*1.22</f>
        <v>0</v>
      </c>
    </row>
    <row r="273" spans="1:14" ht="14.25" customHeight="1">
      <c r="A273" s="43" t="s">
        <v>469</v>
      </c>
      <c r="B273" s="43" t="s">
        <v>468</v>
      </c>
      <c r="C273" s="43" t="s">
        <v>430</v>
      </c>
      <c r="D273" s="43" t="s">
        <v>2047</v>
      </c>
      <c r="E273" s="44" t="s">
        <v>465</v>
      </c>
      <c r="F273" s="44" t="s">
        <v>431</v>
      </c>
      <c r="G273" s="43" t="s">
        <v>329</v>
      </c>
      <c r="H273" s="43" t="s">
        <v>181</v>
      </c>
      <c r="I273" s="227">
        <v>8.4</v>
      </c>
      <c r="J273" s="220">
        <f>IF(TRIM(Tabela12[[#This Row],[Obračunska enota]])="1 Month(s)",Tabela12[[#This Row],[MAXIMUM RESALE PRICE (MRP) cena brez DDV]]*12,IF(TRIM(Tabela12[[#This Row],[Obračunska enota]])="3 Year(s)",Tabela12[[#This Row],[MAXIMUM RESALE PRICE (MRP) cena brez DDV]]/3,Tabela12[[#This Row],[MAXIMUM RESALE PRICE (MRP) cena brez DDV]]))</f>
        <v>100.80000000000001</v>
      </c>
      <c r="K273" s="228">
        <f>MPSA!$J273*1.22</f>
        <v>122.97600000000001</v>
      </c>
      <c r="L273" s="45"/>
      <c r="M273" s="46">
        <f t="shared" si="3"/>
        <v>0</v>
      </c>
      <c r="N273" s="46">
        <f>MPSA!$M273*1.22</f>
        <v>0</v>
      </c>
    </row>
    <row r="274" spans="1:14" ht="14.25" customHeight="1">
      <c r="A274" s="43" t="s">
        <v>470</v>
      </c>
      <c r="B274" s="43" t="s">
        <v>471</v>
      </c>
      <c r="C274" s="43" t="s">
        <v>430</v>
      </c>
      <c r="D274" s="43" t="s">
        <v>2047</v>
      </c>
      <c r="E274" s="44" t="s">
        <v>465</v>
      </c>
      <c r="F274" s="44" t="s">
        <v>431</v>
      </c>
      <c r="G274" s="43" t="s">
        <v>329</v>
      </c>
      <c r="H274" s="43" t="s">
        <v>181</v>
      </c>
      <c r="I274" s="227">
        <v>3.6</v>
      </c>
      <c r="J274" s="220">
        <f>IF(TRIM(Tabela12[[#This Row],[Obračunska enota]])="1 Month(s)",Tabela12[[#This Row],[MAXIMUM RESALE PRICE (MRP) cena brez DDV]]*12,IF(TRIM(Tabela12[[#This Row],[Obračunska enota]])="3 Year(s)",Tabela12[[#This Row],[MAXIMUM RESALE PRICE (MRP) cena brez DDV]]/3,Tabela12[[#This Row],[MAXIMUM RESALE PRICE (MRP) cena brez DDV]]))</f>
        <v>43.2</v>
      </c>
      <c r="K274" s="228">
        <f>MPSA!$J274*1.22</f>
        <v>52.704000000000001</v>
      </c>
      <c r="L274" s="45"/>
      <c r="M274" s="46">
        <f t="shared" si="3"/>
        <v>0</v>
      </c>
      <c r="N274" s="46">
        <f>MPSA!$M274*1.22</f>
        <v>0</v>
      </c>
    </row>
    <row r="275" spans="1:14" ht="14.25" customHeight="1">
      <c r="A275" s="43" t="s">
        <v>472</v>
      </c>
      <c r="B275" s="43" t="s">
        <v>473</v>
      </c>
      <c r="C275" s="43" t="s">
        <v>474</v>
      </c>
      <c r="D275" s="43" t="s">
        <v>2047</v>
      </c>
      <c r="E275" s="44" t="s">
        <v>184</v>
      </c>
      <c r="F275" s="44" t="s">
        <v>431</v>
      </c>
      <c r="G275" s="43" t="s">
        <v>329</v>
      </c>
      <c r="H275" s="43" t="s">
        <v>181</v>
      </c>
      <c r="I275" s="227">
        <v>5.3</v>
      </c>
      <c r="J275" s="220">
        <f>IF(TRIM(Tabela12[[#This Row],[Obračunska enota]])="1 Month(s)",Tabela12[[#This Row],[MAXIMUM RESALE PRICE (MRP) cena brez DDV]]*12,IF(TRIM(Tabela12[[#This Row],[Obračunska enota]])="3 Year(s)",Tabela12[[#This Row],[MAXIMUM RESALE PRICE (MRP) cena brez DDV]]/3,Tabela12[[#This Row],[MAXIMUM RESALE PRICE (MRP) cena brez DDV]]))</f>
        <v>63.599999999999994</v>
      </c>
      <c r="K275" s="228">
        <f>MPSA!$J275*1.22</f>
        <v>77.591999999999985</v>
      </c>
      <c r="L275" s="45"/>
      <c r="M275" s="46">
        <f t="shared" si="3"/>
        <v>0</v>
      </c>
      <c r="N275" s="46">
        <f>MPSA!$M275*1.22</f>
        <v>0</v>
      </c>
    </row>
    <row r="276" spans="1:14" ht="14.25" customHeight="1">
      <c r="A276" s="43" t="s">
        <v>475</v>
      </c>
      <c r="B276" s="43" t="s">
        <v>1862</v>
      </c>
      <c r="C276" s="43" t="s">
        <v>476</v>
      </c>
      <c r="D276" s="43" t="s">
        <v>2047</v>
      </c>
      <c r="E276" s="44" t="s">
        <v>184</v>
      </c>
      <c r="F276" s="44" t="s">
        <v>431</v>
      </c>
      <c r="G276" s="43" t="s">
        <v>329</v>
      </c>
      <c r="H276" s="43" t="s">
        <v>181</v>
      </c>
      <c r="I276" s="227">
        <v>7.4</v>
      </c>
      <c r="J276" s="220">
        <f>IF(TRIM(Tabela12[[#This Row],[Obračunska enota]])="1 Month(s)",Tabela12[[#This Row],[MAXIMUM RESALE PRICE (MRP) cena brez DDV]]*12,IF(TRIM(Tabela12[[#This Row],[Obračunska enota]])="3 Year(s)",Tabela12[[#This Row],[MAXIMUM RESALE PRICE (MRP) cena brez DDV]]/3,Tabela12[[#This Row],[MAXIMUM RESALE PRICE (MRP) cena brez DDV]]))</f>
        <v>88.800000000000011</v>
      </c>
      <c r="K276" s="228">
        <f>MPSA!$J276*1.22</f>
        <v>108.33600000000001</v>
      </c>
      <c r="L276" s="45"/>
      <c r="M276" s="46">
        <f t="shared" si="3"/>
        <v>0</v>
      </c>
      <c r="N276" s="46">
        <f>MPSA!$M276*1.22</f>
        <v>0</v>
      </c>
    </row>
    <row r="277" spans="1:14" ht="14.25" customHeight="1">
      <c r="A277" s="43" t="s">
        <v>820</v>
      </c>
      <c r="B277" s="43" t="s">
        <v>1863</v>
      </c>
      <c r="C277" s="43" t="s">
        <v>821</v>
      </c>
      <c r="D277" s="43" t="s">
        <v>2047</v>
      </c>
      <c r="E277" s="44" t="s">
        <v>822</v>
      </c>
      <c r="F277" s="44" t="s">
        <v>823</v>
      </c>
      <c r="G277" s="43" t="s">
        <v>329</v>
      </c>
      <c r="H277" s="43" t="s">
        <v>181</v>
      </c>
      <c r="I277" s="227">
        <v>6473</v>
      </c>
      <c r="J277" s="220">
        <f>IF(TRIM(Tabela12[[#This Row],[Obračunska enota]])="1 Month(s)",Tabela12[[#This Row],[MAXIMUM RESALE PRICE (MRP) cena brez DDV]]*12,IF(TRIM(Tabela12[[#This Row],[Obračunska enota]])="3 Year(s)",Tabela12[[#This Row],[MAXIMUM RESALE PRICE (MRP) cena brez DDV]]/3,Tabela12[[#This Row],[MAXIMUM RESALE PRICE (MRP) cena brez DDV]]))</f>
        <v>77676</v>
      </c>
      <c r="K277" s="228">
        <f>MPSA!$J277*1.22</f>
        <v>94764.72</v>
      </c>
      <c r="L277" s="45"/>
      <c r="M277" s="46">
        <f t="shared" si="3"/>
        <v>0</v>
      </c>
      <c r="N277" s="46">
        <f>MPSA!$M277*1.22</f>
        <v>0</v>
      </c>
    </row>
    <row r="278" spans="1:14" ht="14.25" customHeight="1">
      <c r="A278" s="43" t="s">
        <v>824</v>
      </c>
      <c r="B278" s="43" t="s">
        <v>1864</v>
      </c>
      <c r="C278" s="43" t="s">
        <v>821</v>
      </c>
      <c r="D278" s="43" t="s">
        <v>2047</v>
      </c>
      <c r="E278" s="44" t="s">
        <v>822</v>
      </c>
      <c r="F278" s="44" t="s">
        <v>823</v>
      </c>
      <c r="G278" s="43" t="s">
        <v>329</v>
      </c>
      <c r="H278" s="43" t="s">
        <v>181</v>
      </c>
      <c r="I278" s="227">
        <v>911</v>
      </c>
      <c r="J278" s="220">
        <f>IF(TRIM(Tabela12[[#This Row],[Obračunska enota]])="1 Month(s)",Tabela12[[#This Row],[MAXIMUM RESALE PRICE (MRP) cena brez DDV]]*12,IF(TRIM(Tabela12[[#This Row],[Obračunska enota]])="3 Year(s)",Tabela12[[#This Row],[MAXIMUM RESALE PRICE (MRP) cena brez DDV]]/3,Tabela12[[#This Row],[MAXIMUM RESALE PRICE (MRP) cena brez DDV]]))</f>
        <v>10932</v>
      </c>
      <c r="K278" s="228">
        <f>MPSA!$J278*1.22</f>
        <v>13337.039999999999</v>
      </c>
      <c r="L278" s="45"/>
      <c r="M278" s="46">
        <f t="shared" si="3"/>
        <v>0</v>
      </c>
      <c r="N278" s="46">
        <f>MPSA!$M278*1.22</f>
        <v>0</v>
      </c>
    </row>
    <row r="279" spans="1:14" ht="14.25" customHeight="1">
      <c r="A279" s="43" t="s">
        <v>477</v>
      </c>
      <c r="B279" s="43" t="s">
        <v>1865</v>
      </c>
      <c r="C279" s="43" t="s">
        <v>478</v>
      </c>
      <c r="D279" s="43" t="s">
        <v>2047</v>
      </c>
      <c r="E279" s="44" t="s">
        <v>184</v>
      </c>
      <c r="F279" s="44" t="s">
        <v>431</v>
      </c>
      <c r="G279" s="43" t="s">
        <v>329</v>
      </c>
      <c r="H279" s="43" t="s">
        <v>181</v>
      </c>
      <c r="I279" s="227">
        <v>7.4</v>
      </c>
      <c r="J279" s="220">
        <f>IF(TRIM(Tabela12[[#This Row],[Obračunska enota]])="1 Month(s)",Tabela12[[#This Row],[MAXIMUM RESALE PRICE (MRP) cena brez DDV]]*12,IF(TRIM(Tabela12[[#This Row],[Obračunska enota]])="3 Year(s)",Tabela12[[#This Row],[MAXIMUM RESALE PRICE (MRP) cena brez DDV]]/3,Tabela12[[#This Row],[MAXIMUM RESALE PRICE (MRP) cena brez DDV]]))</f>
        <v>88.800000000000011</v>
      </c>
      <c r="K279" s="228">
        <f>MPSA!$J279*1.22</f>
        <v>108.33600000000001</v>
      </c>
      <c r="L279" s="45"/>
      <c r="M279" s="46">
        <f t="shared" si="3"/>
        <v>0</v>
      </c>
      <c r="N279" s="46">
        <f>MPSA!$M279*1.22</f>
        <v>0</v>
      </c>
    </row>
    <row r="280" spans="1:14" ht="14.25" customHeight="1">
      <c r="A280" s="43" t="s">
        <v>479</v>
      </c>
      <c r="B280" s="43" t="s">
        <v>480</v>
      </c>
      <c r="C280" s="43" t="s">
        <v>481</v>
      </c>
      <c r="D280" s="43" t="s">
        <v>2047</v>
      </c>
      <c r="E280" s="44" t="s">
        <v>465</v>
      </c>
      <c r="F280" s="44" t="s">
        <v>431</v>
      </c>
      <c r="G280" s="43" t="s">
        <v>329</v>
      </c>
      <c r="H280" s="43" t="s">
        <v>181</v>
      </c>
      <c r="I280" s="227">
        <v>8.1</v>
      </c>
      <c r="J280" s="220">
        <f>IF(TRIM(Tabela12[[#This Row],[Obračunska enota]])="1 Month(s)",Tabela12[[#This Row],[MAXIMUM RESALE PRICE (MRP) cena brez DDV]]*12,IF(TRIM(Tabela12[[#This Row],[Obračunska enota]])="3 Year(s)",Tabela12[[#This Row],[MAXIMUM RESALE PRICE (MRP) cena brez DDV]]/3,Tabela12[[#This Row],[MAXIMUM RESALE PRICE (MRP) cena brez DDV]]))</f>
        <v>97.199999999999989</v>
      </c>
      <c r="K280" s="228">
        <f>MPSA!$J280*1.22</f>
        <v>118.58399999999999</v>
      </c>
      <c r="L280" s="45"/>
      <c r="M280" s="46">
        <f t="shared" si="3"/>
        <v>0</v>
      </c>
      <c r="N280" s="46">
        <f>MPSA!$M280*1.22</f>
        <v>0</v>
      </c>
    </row>
    <row r="281" spans="1:14" ht="14.25" customHeight="1">
      <c r="A281" s="43" t="s">
        <v>482</v>
      </c>
      <c r="B281" s="43" t="s">
        <v>483</v>
      </c>
      <c r="C281" s="43" t="s">
        <v>481</v>
      </c>
      <c r="D281" s="43" t="s">
        <v>2047</v>
      </c>
      <c r="E281" s="44" t="s">
        <v>184</v>
      </c>
      <c r="F281" s="44" t="s">
        <v>431</v>
      </c>
      <c r="G281" s="43" t="s">
        <v>329</v>
      </c>
      <c r="H281" s="43" t="s">
        <v>181</v>
      </c>
      <c r="I281" s="227">
        <v>12.7</v>
      </c>
      <c r="J281" s="220">
        <f>IF(TRIM(Tabela12[[#This Row],[Obračunska enota]])="1 Month(s)",Tabela12[[#This Row],[MAXIMUM RESALE PRICE (MRP) cena brez DDV]]*12,IF(TRIM(Tabela12[[#This Row],[Obračunska enota]])="3 Year(s)",Tabela12[[#This Row],[MAXIMUM RESALE PRICE (MRP) cena brez DDV]]/3,Tabela12[[#This Row],[MAXIMUM RESALE PRICE (MRP) cena brez DDV]]))</f>
        <v>152.39999999999998</v>
      </c>
      <c r="K281" s="228">
        <f>MPSA!$J281*1.22</f>
        <v>185.92799999999997</v>
      </c>
      <c r="L281" s="45"/>
      <c r="M281" s="46">
        <f t="shared" si="3"/>
        <v>0</v>
      </c>
      <c r="N281" s="46">
        <f>MPSA!$M281*1.22</f>
        <v>0</v>
      </c>
    </row>
    <row r="282" spans="1:14" ht="14.25" customHeight="1">
      <c r="A282" s="43" t="s">
        <v>482</v>
      </c>
      <c r="B282" s="43" t="s">
        <v>483</v>
      </c>
      <c r="C282" s="43" t="s">
        <v>481</v>
      </c>
      <c r="D282" s="43" t="s">
        <v>2047</v>
      </c>
      <c r="E282" s="44" t="s">
        <v>184</v>
      </c>
      <c r="F282" s="44" t="s">
        <v>431</v>
      </c>
      <c r="G282" s="43" t="s">
        <v>329</v>
      </c>
      <c r="H282" s="43" t="s">
        <v>434</v>
      </c>
      <c r="I282" s="227">
        <v>16.5</v>
      </c>
      <c r="J282" s="220">
        <f>IF(TRIM(Tabela12[[#This Row],[Obračunska enota]])="1 Month(s)",Tabela12[[#This Row],[MAXIMUM RESALE PRICE (MRP) cena brez DDV]]*12,IF(TRIM(Tabela12[[#This Row],[Obračunska enota]])="3 Year(s)",Tabela12[[#This Row],[MAXIMUM RESALE PRICE (MRP) cena brez DDV]]/3,Tabela12[[#This Row],[MAXIMUM RESALE PRICE (MRP) cena brez DDV]]))</f>
        <v>198</v>
      </c>
      <c r="K282" s="228">
        <f>MPSA!$J282*1.22</f>
        <v>241.56</v>
      </c>
      <c r="L282" s="45"/>
      <c r="M282" s="46">
        <f t="shared" si="3"/>
        <v>0</v>
      </c>
      <c r="N282" s="46">
        <f>MPSA!$M282*1.22</f>
        <v>0</v>
      </c>
    </row>
    <row r="283" spans="1:14" ht="14.25" customHeight="1">
      <c r="A283" s="43" t="s">
        <v>1218</v>
      </c>
      <c r="B283" s="43" t="s">
        <v>1219</v>
      </c>
      <c r="C283" s="43" t="s">
        <v>63</v>
      </c>
      <c r="D283" s="43" t="s">
        <v>2047</v>
      </c>
      <c r="E283" s="44" t="s">
        <v>184</v>
      </c>
      <c r="F283" s="44" t="s">
        <v>1206</v>
      </c>
      <c r="G283" s="43" t="s">
        <v>329</v>
      </c>
      <c r="H283" s="43" t="s">
        <v>181</v>
      </c>
      <c r="I283" s="227">
        <v>10.5</v>
      </c>
      <c r="J283" s="220">
        <f>IF(TRIM(Tabela12[[#This Row],[Obračunska enota]])="1 Month(s)",Tabela12[[#This Row],[MAXIMUM RESALE PRICE (MRP) cena brez DDV]]*12,IF(TRIM(Tabela12[[#This Row],[Obračunska enota]])="3 Year(s)",Tabela12[[#This Row],[MAXIMUM RESALE PRICE (MRP) cena brez DDV]]/3,Tabela12[[#This Row],[MAXIMUM RESALE PRICE (MRP) cena brez DDV]]))</f>
        <v>126</v>
      </c>
      <c r="K283" s="228">
        <f>MPSA!$J283*1.22</f>
        <v>153.72</v>
      </c>
      <c r="L283" s="45"/>
      <c r="M283" s="46">
        <f t="shared" si="3"/>
        <v>0</v>
      </c>
      <c r="N283" s="46">
        <f>MPSA!$M283*1.22</f>
        <v>0</v>
      </c>
    </row>
    <row r="284" spans="1:14" ht="14.25" customHeight="1">
      <c r="A284" s="43" t="s">
        <v>1220</v>
      </c>
      <c r="B284" s="43" t="s">
        <v>1221</v>
      </c>
      <c r="C284" s="43" t="s">
        <v>63</v>
      </c>
      <c r="D284" s="43" t="s">
        <v>2047</v>
      </c>
      <c r="E284" s="44" t="s">
        <v>465</v>
      </c>
      <c r="F284" s="44" t="s">
        <v>1206</v>
      </c>
      <c r="G284" s="43" t="s">
        <v>329</v>
      </c>
      <c r="H284" s="43" t="s">
        <v>181</v>
      </c>
      <c r="I284" s="227">
        <v>1.7</v>
      </c>
      <c r="J284" s="220">
        <f>IF(TRIM(Tabela12[[#This Row],[Obračunska enota]])="1 Month(s)",Tabela12[[#This Row],[MAXIMUM RESALE PRICE (MRP) cena brez DDV]]*12,IF(TRIM(Tabela12[[#This Row],[Obračunska enota]])="3 Year(s)",Tabela12[[#This Row],[MAXIMUM RESALE PRICE (MRP) cena brez DDV]]/3,Tabela12[[#This Row],[MAXIMUM RESALE PRICE (MRP) cena brez DDV]]))</f>
        <v>20.399999999999999</v>
      </c>
      <c r="K284" s="228">
        <f>MPSA!$J284*1.22</f>
        <v>24.887999999999998</v>
      </c>
      <c r="L284" s="45"/>
      <c r="M284" s="46">
        <f t="shared" si="3"/>
        <v>0</v>
      </c>
      <c r="N284" s="46">
        <f>MPSA!$M284*1.22</f>
        <v>0</v>
      </c>
    </row>
    <row r="285" spans="1:14" ht="14.25" customHeight="1">
      <c r="A285" s="43" t="s">
        <v>1222</v>
      </c>
      <c r="B285" s="43" t="s">
        <v>1223</v>
      </c>
      <c r="C285" s="43" t="s">
        <v>565</v>
      </c>
      <c r="D285" s="43" t="s">
        <v>2047</v>
      </c>
      <c r="E285" s="44" t="s">
        <v>184</v>
      </c>
      <c r="F285" s="44" t="s">
        <v>1206</v>
      </c>
      <c r="G285" s="43" t="s">
        <v>329</v>
      </c>
      <c r="H285" s="43" t="s">
        <v>181</v>
      </c>
      <c r="I285" s="227">
        <v>16</v>
      </c>
      <c r="J285" s="220">
        <f>IF(TRIM(Tabela12[[#This Row],[Obračunska enota]])="1 Month(s)",Tabela12[[#This Row],[MAXIMUM RESALE PRICE (MRP) cena brez DDV]]*12,IF(TRIM(Tabela12[[#This Row],[Obračunska enota]])="3 Year(s)",Tabela12[[#This Row],[MAXIMUM RESALE PRICE (MRP) cena brez DDV]]/3,Tabela12[[#This Row],[MAXIMUM RESALE PRICE (MRP) cena brez DDV]]))</f>
        <v>192</v>
      </c>
      <c r="K285" s="228">
        <f>MPSA!$J285*1.22</f>
        <v>234.24</v>
      </c>
      <c r="L285" s="45"/>
      <c r="M285" s="46">
        <f t="shared" si="3"/>
        <v>0</v>
      </c>
      <c r="N285" s="46">
        <f>MPSA!$M285*1.22</f>
        <v>0</v>
      </c>
    </row>
    <row r="286" spans="1:14" ht="14.25" customHeight="1">
      <c r="A286" s="43" t="s">
        <v>236</v>
      </c>
      <c r="B286" s="43" t="s">
        <v>237</v>
      </c>
      <c r="C286" s="43" t="s">
        <v>201</v>
      </c>
      <c r="D286" s="43" t="s">
        <v>2047</v>
      </c>
      <c r="E286" s="44" t="s">
        <v>178</v>
      </c>
      <c r="F286" s="44" t="s">
        <v>179</v>
      </c>
      <c r="G286" s="43" t="s">
        <v>180</v>
      </c>
      <c r="H286" s="43" t="s">
        <v>181</v>
      </c>
      <c r="I286" s="227">
        <v>88</v>
      </c>
      <c r="J286" s="220">
        <f>IF(TRIM(Tabela12[[#This Row],[Obračunska enota]])="1 Month(s)",Tabela12[[#This Row],[MAXIMUM RESALE PRICE (MRP) cena brez DDV]]*12,IF(TRIM(Tabela12[[#This Row],[Obračunska enota]])="3 Year(s)",Tabela12[[#This Row],[MAXIMUM RESALE PRICE (MRP) cena brez DDV]]/3,Tabela12[[#This Row],[MAXIMUM RESALE PRICE (MRP) cena brez DDV]]))</f>
        <v>88</v>
      </c>
      <c r="K286" s="228">
        <f>MPSA!$J286*1.22</f>
        <v>107.36</v>
      </c>
      <c r="L286" s="45"/>
      <c r="M286" s="46">
        <f t="shared" si="3"/>
        <v>0</v>
      </c>
      <c r="N286" s="46">
        <f>MPSA!$M286*1.22</f>
        <v>0</v>
      </c>
    </row>
    <row r="287" spans="1:14" ht="14.25" customHeight="1">
      <c r="A287" s="43" t="s">
        <v>238</v>
      </c>
      <c r="B287" s="43" t="s">
        <v>239</v>
      </c>
      <c r="C287" s="43" t="s">
        <v>201</v>
      </c>
      <c r="D287" s="43" t="s">
        <v>2047</v>
      </c>
      <c r="E287" s="44" t="s">
        <v>184</v>
      </c>
      <c r="F287" s="44" t="s">
        <v>179</v>
      </c>
      <c r="G287" s="43" t="s">
        <v>180</v>
      </c>
      <c r="H287" s="43" t="s">
        <v>181</v>
      </c>
      <c r="I287" s="227">
        <v>114</v>
      </c>
      <c r="J287" s="220">
        <f>IF(TRIM(Tabela12[[#This Row],[Obračunska enota]])="1 Month(s)",Tabela12[[#This Row],[MAXIMUM RESALE PRICE (MRP) cena brez DDV]]*12,IF(TRIM(Tabela12[[#This Row],[Obračunska enota]])="3 Year(s)",Tabela12[[#This Row],[MAXIMUM RESALE PRICE (MRP) cena brez DDV]]/3,Tabela12[[#This Row],[MAXIMUM RESALE PRICE (MRP) cena brez DDV]]))</f>
        <v>114</v>
      </c>
      <c r="K287" s="228">
        <f>MPSA!$J287*1.22</f>
        <v>139.07999999999998</v>
      </c>
      <c r="L287" s="45"/>
      <c r="M287" s="46">
        <f t="shared" si="3"/>
        <v>0</v>
      </c>
      <c r="N287" s="46">
        <f>MPSA!$M287*1.22</f>
        <v>0</v>
      </c>
    </row>
    <row r="288" spans="1:14" ht="14.25" customHeight="1">
      <c r="A288" s="43" t="s">
        <v>307</v>
      </c>
      <c r="B288" s="43" t="s">
        <v>308</v>
      </c>
      <c r="C288" s="43" t="s">
        <v>201</v>
      </c>
      <c r="D288" s="43" t="s">
        <v>2047</v>
      </c>
      <c r="E288" s="44" t="s">
        <v>178</v>
      </c>
      <c r="F288" s="44" t="s">
        <v>245</v>
      </c>
      <c r="G288" s="43" t="s">
        <v>246</v>
      </c>
      <c r="H288" s="43" t="s">
        <v>247</v>
      </c>
      <c r="I288" s="227">
        <v>154</v>
      </c>
      <c r="J288" s="220">
        <f>IF(TRIM(Tabela12[[#This Row],[Obračunska enota]])="1 Month(s)",Tabela12[[#This Row],[MAXIMUM RESALE PRICE (MRP) cena brez DDV]]*12,IF(TRIM(Tabela12[[#This Row],[Obračunska enota]])="3 Year(s)",Tabela12[[#This Row],[MAXIMUM RESALE PRICE (MRP) cena brez DDV]]/3,Tabela12[[#This Row],[MAXIMUM RESALE PRICE (MRP) cena brez DDV]]))</f>
        <v>51.333333333333336</v>
      </c>
      <c r="K288" s="228">
        <f>MPSA!$J288*1.22</f>
        <v>62.626666666666665</v>
      </c>
      <c r="L288" s="45"/>
      <c r="M288" s="46">
        <f t="shared" si="3"/>
        <v>0</v>
      </c>
      <c r="N288" s="46">
        <f>MPSA!$M288*1.22</f>
        <v>0</v>
      </c>
    </row>
    <row r="289" spans="1:14" ht="14.25" customHeight="1">
      <c r="A289" s="43" t="s">
        <v>309</v>
      </c>
      <c r="B289" s="43" t="s">
        <v>310</v>
      </c>
      <c r="C289" s="43" t="s">
        <v>201</v>
      </c>
      <c r="D289" s="43" t="s">
        <v>2047</v>
      </c>
      <c r="E289" s="44" t="s">
        <v>184</v>
      </c>
      <c r="F289" s="44" t="s">
        <v>245</v>
      </c>
      <c r="G289" s="43" t="s">
        <v>246</v>
      </c>
      <c r="H289" s="43" t="s">
        <v>247</v>
      </c>
      <c r="I289" s="227">
        <v>199</v>
      </c>
      <c r="J289" s="220">
        <f>IF(TRIM(Tabela12[[#This Row],[Obračunska enota]])="1 Month(s)",Tabela12[[#This Row],[MAXIMUM RESALE PRICE (MRP) cena brez DDV]]*12,IF(TRIM(Tabela12[[#This Row],[Obračunska enota]])="3 Year(s)",Tabela12[[#This Row],[MAXIMUM RESALE PRICE (MRP) cena brez DDV]]/3,Tabela12[[#This Row],[MAXIMUM RESALE PRICE (MRP) cena brez DDV]]))</f>
        <v>66.333333333333329</v>
      </c>
      <c r="K289" s="228">
        <f>MPSA!$J289*1.22</f>
        <v>80.926666666666662</v>
      </c>
      <c r="L289" s="45"/>
      <c r="M289" s="46">
        <f t="shared" si="3"/>
        <v>0</v>
      </c>
      <c r="N289" s="46">
        <f>MPSA!$M289*1.22</f>
        <v>0</v>
      </c>
    </row>
    <row r="290" spans="1:14" ht="14.25" customHeight="1">
      <c r="A290" s="43" t="s">
        <v>376</v>
      </c>
      <c r="B290" s="43" t="s">
        <v>377</v>
      </c>
      <c r="C290" s="43" t="s">
        <v>201</v>
      </c>
      <c r="D290" s="43" t="s">
        <v>2047</v>
      </c>
      <c r="E290" s="44" t="s">
        <v>178</v>
      </c>
      <c r="F290" s="44" t="s">
        <v>328</v>
      </c>
      <c r="G290" s="43" t="s">
        <v>329</v>
      </c>
      <c r="H290" s="43" t="s">
        <v>181</v>
      </c>
      <c r="I290" s="227">
        <v>1.82</v>
      </c>
      <c r="J290" s="220">
        <f>IF(TRIM(Tabela12[[#This Row],[Obračunska enota]])="1 Month(s)",Tabela12[[#This Row],[MAXIMUM RESALE PRICE (MRP) cena brez DDV]]*12,IF(TRIM(Tabela12[[#This Row],[Obračunska enota]])="3 Year(s)",Tabela12[[#This Row],[MAXIMUM RESALE PRICE (MRP) cena brez DDV]]/3,Tabela12[[#This Row],[MAXIMUM RESALE PRICE (MRP) cena brez DDV]]))</f>
        <v>21.84</v>
      </c>
      <c r="K290" s="228">
        <f>MPSA!$J290*1.22</f>
        <v>26.6448</v>
      </c>
      <c r="L290" s="45"/>
      <c r="M290" s="46">
        <f t="shared" si="3"/>
        <v>0</v>
      </c>
      <c r="N290" s="46">
        <f>MPSA!$M290*1.22</f>
        <v>0</v>
      </c>
    </row>
    <row r="291" spans="1:14" ht="14.25" customHeight="1">
      <c r="A291" s="43" t="s">
        <v>378</v>
      </c>
      <c r="B291" s="43" t="s">
        <v>379</v>
      </c>
      <c r="C291" s="43" t="s">
        <v>201</v>
      </c>
      <c r="D291" s="43" t="s">
        <v>2047</v>
      </c>
      <c r="E291" s="44" t="s">
        <v>184</v>
      </c>
      <c r="F291" s="44" t="s">
        <v>328</v>
      </c>
      <c r="G291" s="43" t="s">
        <v>329</v>
      </c>
      <c r="H291" s="43" t="s">
        <v>181</v>
      </c>
      <c r="I291" s="227">
        <v>2.37</v>
      </c>
      <c r="J291" s="220">
        <f>IF(TRIM(Tabela12[[#This Row],[Obračunska enota]])="1 Month(s)",Tabela12[[#This Row],[MAXIMUM RESALE PRICE (MRP) cena brez DDV]]*12,IF(TRIM(Tabela12[[#This Row],[Obračunska enota]])="3 Year(s)",Tabela12[[#This Row],[MAXIMUM RESALE PRICE (MRP) cena brez DDV]]/3,Tabela12[[#This Row],[MAXIMUM RESALE PRICE (MRP) cena brez DDV]]))</f>
        <v>28.44</v>
      </c>
      <c r="K291" s="228">
        <f>MPSA!$J291*1.22</f>
        <v>34.696800000000003</v>
      </c>
      <c r="L291" s="45"/>
      <c r="M291" s="46">
        <f t="shared" si="3"/>
        <v>0</v>
      </c>
      <c r="N291" s="46">
        <f>MPSA!$M291*1.22</f>
        <v>0</v>
      </c>
    </row>
    <row r="292" spans="1:14" ht="14.25" customHeight="1">
      <c r="A292" s="43" t="s">
        <v>1224</v>
      </c>
      <c r="B292" s="43" t="s">
        <v>1225</v>
      </c>
      <c r="C292" s="43" t="s">
        <v>1226</v>
      </c>
      <c r="D292" s="43" t="s">
        <v>2047</v>
      </c>
      <c r="E292" s="44" t="s">
        <v>184</v>
      </c>
      <c r="F292" s="44" t="s">
        <v>1206</v>
      </c>
      <c r="G292" s="43" t="s">
        <v>329</v>
      </c>
      <c r="H292" s="43" t="s">
        <v>181</v>
      </c>
      <c r="I292" s="227">
        <v>85</v>
      </c>
      <c r="J292" s="220">
        <f>IF(TRIM(Tabela12[[#This Row],[Obračunska enota]])="1 Month(s)",Tabela12[[#This Row],[MAXIMUM RESALE PRICE (MRP) cena brez DDV]]*12,IF(TRIM(Tabela12[[#This Row],[Obračunska enota]])="3 Year(s)",Tabela12[[#This Row],[MAXIMUM RESALE PRICE (MRP) cena brez DDV]]/3,Tabela12[[#This Row],[MAXIMUM RESALE PRICE (MRP) cena brez DDV]]))</f>
        <v>1020</v>
      </c>
      <c r="K292" s="228">
        <f>MPSA!$J292*1.22</f>
        <v>1244.3999999999999</v>
      </c>
      <c r="L292" s="45"/>
      <c r="M292" s="46">
        <f t="shared" si="3"/>
        <v>0</v>
      </c>
      <c r="N292" s="46">
        <f>MPSA!$M292*1.22</f>
        <v>0</v>
      </c>
    </row>
    <row r="293" spans="1:14" ht="14.25" customHeight="1">
      <c r="A293" s="43" t="s">
        <v>1153</v>
      </c>
      <c r="B293" s="43" t="s">
        <v>1866</v>
      </c>
      <c r="C293" s="43" t="s">
        <v>1021</v>
      </c>
      <c r="D293" s="43" t="s">
        <v>2047</v>
      </c>
      <c r="E293" s="44" t="s">
        <v>419</v>
      </c>
      <c r="F293" s="44" t="s">
        <v>1090</v>
      </c>
      <c r="G293" s="43" t="s">
        <v>329</v>
      </c>
      <c r="H293" s="43" t="s">
        <v>181</v>
      </c>
      <c r="I293" s="227">
        <v>1.45</v>
      </c>
      <c r="J293" s="220">
        <f>IF(TRIM(Tabela12[[#This Row],[Obračunska enota]])="1 Month(s)",Tabela12[[#This Row],[MAXIMUM RESALE PRICE (MRP) cena brez DDV]]*12,IF(TRIM(Tabela12[[#This Row],[Obračunska enota]])="3 Year(s)",Tabela12[[#This Row],[MAXIMUM RESALE PRICE (MRP) cena brez DDV]]/3,Tabela12[[#This Row],[MAXIMUM RESALE PRICE (MRP) cena brez DDV]]))</f>
        <v>17.399999999999999</v>
      </c>
      <c r="K293" s="228">
        <f>MPSA!$J293*1.22</f>
        <v>21.227999999999998</v>
      </c>
      <c r="L293" s="45"/>
      <c r="M293" s="46">
        <f t="shared" si="3"/>
        <v>0</v>
      </c>
      <c r="N293" s="46">
        <f>MPSA!$M293*1.22</f>
        <v>0</v>
      </c>
    </row>
    <row r="294" spans="1:14" ht="14.25" customHeight="1">
      <c r="A294" s="43" t="s">
        <v>1154</v>
      </c>
      <c r="B294" s="43" t="s">
        <v>1867</v>
      </c>
      <c r="C294" s="43" t="s">
        <v>1021</v>
      </c>
      <c r="D294" s="43" t="s">
        <v>2047</v>
      </c>
      <c r="E294" s="44" t="s">
        <v>184</v>
      </c>
      <c r="F294" s="44" t="s">
        <v>1090</v>
      </c>
      <c r="G294" s="43" t="s">
        <v>329</v>
      </c>
      <c r="H294" s="43" t="s">
        <v>181</v>
      </c>
      <c r="I294" s="227">
        <v>1.88</v>
      </c>
      <c r="J294" s="220">
        <f>IF(TRIM(Tabela12[[#This Row],[Obračunska enota]])="1 Month(s)",Tabela12[[#This Row],[MAXIMUM RESALE PRICE (MRP) cena brez DDV]]*12,IF(TRIM(Tabela12[[#This Row],[Obračunska enota]])="3 Year(s)",Tabela12[[#This Row],[MAXIMUM RESALE PRICE (MRP) cena brez DDV]]/3,Tabela12[[#This Row],[MAXIMUM RESALE PRICE (MRP) cena brez DDV]]))</f>
        <v>22.56</v>
      </c>
      <c r="K294" s="228">
        <f>MPSA!$J294*1.22</f>
        <v>27.523199999999999</v>
      </c>
      <c r="L294" s="45"/>
      <c r="M294" s="46">
        <f t="shared" si="3"/>
        <v>0</v>
      </c>
      <c r="N294" s="46">
        <f>MPSA!$M294*1.22</f>
        <v>0</v>
      </c>
    </row>
    <row r="295" spans="1:14" ht="14.25" customHeight="1">
      <c r="A295" s="43" t="s">
        <v>1020</v>
      </c>
      <c r="B295" s="43" t="s">
        <v>1868</v>
      </c>
      <c r="C295" s="43" t="s">
        <v>1021</v>
      </c>
      <c r="D295" s="43" t="s">
        <v>2047</v>
      </c>
      <c r="E295" s="44" t="s">
        <v>419</v>
      </c>
      <c r="F295" s="44" t="s">
        <v>959</v>
      </c>
      <c r="G295" s="43" t="s">
        <v>246</v>
      </c>
      <c r="H295" s="43" t="s">
        <v>247</v>
      </c>
      <c r="I295" s="227">
        <v>122</v>
      </c>
      <c r="J295" s="220">
        <f>IF(TRIM(Tabela12[[#This Row],[Obračunska enota]])="1 Month(s)",Tabela12[[#This Row],[MAXIMUM RESALE PRICE (MRP) cena brez DDV]]*12,IF(TRIM(Tabela12[[#This Row],[Obračunska enota]])="3 Year(s)",Tabela12[[#This Row],[MAXIMUM RESALE PRICE (MRP) cena brez DDV]]/3,Tabela12[[#This Row],[MAXIMUM RESALE PRICE (MRP) cena brez DDV]]))</f>
        <v>40.666666666666664</v>
      </c>
      <c r="K295" s="228">
        <f>MPSA!$J295*1.22</f>
        <v>49.61333333333333</v>
      </c>
      <c r="L295" s="45"/>
      <c r="M295" s="46">
        <f t="shared" si="3"/>
        <v>0</v>
      </c>
      <c r="N295" s="46">
        <f>MPSA!$M295*1.22</f>
        <v>0</v>
      </c>
    </row>
    <row r="296" spans="1:14" ht="14.25" customHeight="1">
      <c r="A296" s="43" t="s">
        <v>1022</v>
      </c>
      <c r="B296" s="43" t="s">
        <v>1869</v>
      </c>
      <c r="C296" s="43" t="s">
        <v>1021</v>
      </c>
      <c r="D296" s="43" t="s">
        <v>2047</v>
      </c>
      <c r="E296" s="44" t="s">
        <v>184</v>
      </c>
      <c r="F296" s="44" t="s">
        <v>959</v>
      </c>
      <c r="G296" s="43" t="s">
        <v>246</v>
      </c>
      <c r="H296" s="43" t="s">
        <v>247</v>
      </c>
      <c r="I296" s="227">
        <v>159</v>
      </c>
      <c r="J296" s="220">
        <f>IF(TRIM(Tabela12[[#This Row],[Obračunska enota]])="1 Month(s)",Tabela12[[#This Row],[MAXIMUM RESALE PRICE (MRP) cena brez DDV]]*12,IF(TRIM(Tabela12[[#This Row],[Obračunska enota]])="3 Year(s)",Tabela12[[#This Row],[MAXIMUM RESALE PRICE (MRP) cena brez DDV]]/3,Tabela12[[#This Row],[MAXIMUM RESALE PRICE (MRP) cena brez DDV]]))</f>
        <v>53</v>
      </c>
      <c r="K296" s="228">
        <f>MPSA!$J296*1.22</f>
        <v>64.66</v>
      </c>
      <c r="L296" s="45"/>
      <c r="M296" s="46">
        <f t="shared" si="3"/>
        <v>0</v>
      </c>
      <c r="N296" s="46">
        <f>MPSA!$M296*1.22</f>
        <v>0</v>
      </c>
    </row>
    <row r="297" spans="1:14" ht="14.25" customHeight="1">
      <c r="A297" s="43" t="s">
        <v>1241</v>
      </c>
      <c r="B297" s="43" t="s">
        <v>1242</v>
      </c>
      <c r="C297" s="43" t="s">
        <v>63</v>
      </c>
      <c r="D297" s="43" t="s">
        <v>2047</v>
      </c>
      <c r="E297" s="44" t="s">
        <v>178</v>
      </c>
      <c r="F297" s="44" t="s">
        <v>1243</v>
      </c>
      <c r="G297" s="43" t="s">
        <v>329</v>
      </c>
      <c r="H297" s="43" t="s">
        <v>181</v>
      </c>
      <c r="I297" s="227">
        <v>8</v>
      </c>
      <c r="J297" s="220">
        <f>IF(TRIM(Tabela12[[#This Row],[Obračunska enota]])="1 Month(s)",Tabela12[[#This Row],[MAXIMUM RESALE PRICE (MRP) cena brez DDV]]*12,IF(TRIM(Tabela12[[#This Row],[Obračunska enota]])="3 Year(s)",Tabela12[[#This Row],[MAXIMUM RESALE PRICE (MRP) cena brez DDV]]/3,Tabela12[[#This Row],[MAXIMUM RESALE PRICE (MRP) cena brez DDV]]))</f>
        <v>96</v>
      </c>
      <c r="K297" s="228">
        <f>MPSA!$J297*1.22</f>
        <v>117.12</v>
      </c>
      <c r="L297" s="45"/>
      <c r="M297" s="46">
        <f t="shared" si="3"/>
        <v>0</v>
      </c>
      <c r="N297" s="46">
        <f>MPSA!$M297*1.22</f>
        <v>0</v>
      </c>
    </row>
    <row r="298" spans="1:14" ht="14.25" customHeight="1">
      <c r="A298" s="43" t="s">
        <v>1238</v>
      </c>
      <c r="B298" s="43" t="s">
        <v>1239</v>
      </c>
      <c r="C298" s="43" t="s">
        <v>63</v>
      </c>
      <c r="D298" s="43" t="s">
        <v>2047</v>
      </c>
      <c r="E298" s="44" t="s">
        <v>178</v>
      </c>
      <c r="F298" s="44" t="s">
        <v>1240</v>
      </c>
      <c r="G298" s="43" t="s">
        <v>246</v>
      </c>
      <c r="H298" s="43" t="s">
        <v>247</v>
      </c>
      <c r="I298" s="227">
        <v>520</v>
      </c>
      <c r="J298" s="220">
        <f>IF(TRIM(Tabela12[[#This Row],[Obračunska enota]])="1 Month(s)",Tabela12[[#This Row],[MAXIMUM RESALE PRICE (MRP) cena brez DDV]]*12,IF(TRIM(Tabela12[[#This Row],[Obračunska enota]])="3 Year(s)",Tabela12[[#This Row],[MAXIMUM RESALE PRICE (MRP) cena brez DDV]]/3,Tabela12[[#This Row],[MAXIMUM RESALE PRICE (MRP) cena brez DDV]]))</f>
        <v>173.33333333333334</v>
      </c>
      <c r="K298" s="228">
        <f>MPSA!$J298*1.22</f>
        <v>211.46666666666667</v>
      </c>
      <c r="L298" s="45"/>
      <c r="M298" s="46">
        <f t="shared" si="3"/>
        <v>0</v>
      </c>
      <c r="N298" s="46">
        <f>MPSA!$M298*1.22</f>
        <v>0</v>
      </c>
    </row>
    <row r="299" spans="1:14" ht="14.25" customHeight="1">
      <c r="A299" s="43" t="s">
        <v>1234</v>
      </c>
      <c r="B299" s="43" t="s">
        <v>1870</v>
      </c>
      <c r="C299" s="43" t="s">
        <v>63</v>
      </c>
      <c r="D299" s="43" t="s">
        <v>2047</v>
      </c>
      <c r="E299" s="44" t="s">
        <v>178</v>
      </c>
      <c r="F299" s="44" t="s">
        <v>1235</v>
      </c>
      <c r="G299" s="43" t="s">
        <v>180</v>
      </c>
      <c r="H299" s="43" t="s">
        <v>181</v>
      </c>
      <c r="I299" s="227">
        <v>248</v>
      </c>
      <c r="J299" s="220">
        <f>IF(TRIM(Tabela12[[#This Row],[Obračunska enota]])="1 Month(s)",Tabela12[[#This Row],[MAXIMUM RESALE PRICE (MRP) cena brez DDV]]*12,IF(TRIM(Tabela12[[#This Row],[Obračunska enota]])="3 Year(s)",Tabela12[[#This Row],[MAXIMUM RESALE PRICE (MRP) cena brez DDV]]/3,Tabela12[[#This Row],[MAXIMUM RESALE PRICE (MRP) cena brez DDV]]))</f>
        <v>248</v>
      </c>
      <c r="K299" s="228">
        <f>MPSA!$J299*1.22</f>
        <v>302.56</v>
      </c>
      <c r="L299" s="45"/>
      <c r="M299" s="46">
        <f t="shared" si="3"/>
        <v>0</v>
      </c>
      <c r="N299" s="46">
        <f>MPSA!$M299*1.22</f>
        <v>0</v>
      </c>
    </row>
    <row r="300" spans="1:14" ht="14.25" customHeight="1">
      <c r="A300" s="43" t="s">
        <v>240</v>
      </c>
      <c r="B300" s="43" t="s">
        <v>241</v>
      </c>
      <c r="C300" s="43" t="s">
        <v>242</v>
      </c>
      <c r="D300" s="43" t="s">
        <v>2047</v>
      </c>
      <c r="E300" s="44" t="s">
        <v>184</v>
      </c>
      <c r="F300" s="44" t="s">
        <v>179</v>
      </c>
      <c r="G300" s="43" t="s">
        <v>180</v>
      </c>
      <c r="H300" s="43" t="s">
        <v>181</v>
      </c>
      <c r="I300" s="227">
        <v>16</v>
      </c>
      <c r="J300" s="220">
        <f>IF(TRIM(Tabela12[[#This Row],[Obračunska enota]])="1 Month(s)",Tabela12[[#This Row],[MAXIMUM RESALE PRICE (MRP) cena brez DDV]]*12,IF(TRIM(Tabela12[[#This Row],[Obračunska enota]])="3 Year(s)",Tabela12[[#This Row],[MAXIMUM RESALE PRICE (MRP) cena brez DDV]]/3,Tabela12[[#This Row],[MAXIMUM RESALE PRICE (MRP) cena brez DDV]]))</f>
        <v>16</v>
      </c>
      <c r="K300" s="228">
        <f>MPSA!$J300*1.22</f>
        <v>19.52</v>
      </c>
      <c r="L300" s="45"/>
      <c r="M300" s="46">
        <f t="shared" si="3"/>
        <v>0</v>
      </c>
      <c r="N300" s="46">
        <f>MPSA!$M300*1.22</f>
        <v>0</v>
      </c>
    </row>
    <row r="301" spans="1:14" ht="14.25" customHeight="1">
      <c r="A301" s="43" t="s">
        <v>311</v>
      </c>
      <c r="B301" s="43" t="s">
        <v>312</v>
      </c>
      <c r="C301" s="43" t="s">
        <v>242</v>
      </c>
      <c r="D301" s="43" t="s">
        <v>2047</v>
      </c>
      <c r="E301" s="44" t="s">
        <v>184</v>
      </c>
      <c r="F301" s="44" t="s">
        <v>245</v>
      </c>
      <c r="G301" s="43" t="s">
        <v>246</v>
      </c>
      <c r="H301" s="43" t="s">
        <v>247</v>
      </c>
      <c r="I301" s="227">
        <v>27</v>
      </c>
      <c r="J301" s="220">
        <f>IF(TRIM(Tabela12[[#This Row],[Obračunska enota]])="1 Month(s)",Tabela12[[#This Row],[MAXIMUM RESALE PRICE (MRP) cena brez DDV]]*12,IF(TRIM(Tabela12[[#This Row],[Obračunska enota]])="3 Year(s)",Tabela12[[#This Row],[MAXIMUM RESALE PRICE (MRP) cena brez DDV]]/3,Tabela12[[#This Row],[MAXIMUM RESALE PRICE (MRP) cena brez DDV]]))</f>
        <v>9</v>
      </c>
      <c r="K301" s="228">
        <f>MPSA!$J301*1.22</f>
        <v>10.98</v>
      </c>
      <c r="L301" s="45"/>
      <c r="M301" s="46">
        <f t="shared" si="3"/>
        <v>0</v>
      </c>
      <c r="N301" s="46">
        <f>MPSA!$M301*1.22</f>
        <v>0</v>
      </c>
    </row>
    <row r="302" spans="1:14" ht="14.25" customHeight="1">
      <c r="A302" s="43" t="s">
        <v>380</v>
      </c>
      <c r="B302" s="43" t="s">
        <v>381</v>
      </c>
      <c r="C302" s="43" t="s">
        <v>242</v>
      </c>
      <c r="D302" s="43" t="s">
        <v>2047</v>
      </c>
      <c r="E302" s="44" t="s">
        <v>184</v>
      </c>
      <c r="F302" s="44" t="s">
        <v>328</v>
      </c>
      <c r="G302" s="43" t="s">
        <v>329</v>
      </c>
      <c r="H302" s="43" t="s">
        <v>181</v>
      </c>
      <c r="I302" s="227">
        <v>0.32</v>
      </c>
      <c r="J302" s="220">
        <f>IF(TRIM(Tabela12[[#This Row],[Obračunska enota]])="1 Month(s)",Tabela12[[#This Row],[MAXIMUM RESALE PRICE (MRP) cena brez DDV]]*12,IF(TRIM(Tabela12[[#This Row],[Obračunska enota]])="3 Year(s)",Tabela12[[#This Row],[MAXIMUM RESALE PRICE (MRP) cena brez DDV]]/3,Tabela12[[#This Row],[MAXIMUM RESALE PRICE (MRP) cena brez DDV]]))</f>
        <v>3.84</v>
      </c>
      <c r="K302" s="228">
        <f>MPSA!$J302*1.22</f>
        <v>4.6848000000000001</v>
      </c>
      <c r="L302" s="45"/>
      <c r="M302" s="46">
        <f t="shared" si="3"/>
        <v>0</v>
      </c>
      <c r="N302" s="46">
        <f>MPSA!$M302*1.22</f>
        <v>0</v>
      </c>
    </row>
    <row r="303" spans="1:14" ht="14.25" customHeight="1">
      <c r="A303" s="43" t="s">
        <v>1023</v>
      </c>
      <c r="B303" s="43" t="s">
        <v>1024</v>
      </c>
      <c r="C303" s="43" t="s">
        <v>923</v>
      </c>
      <c r="D303" s="43" t="s">
        <v>2047</v>
      </c>
      <c r="E303" s="44" t="s">
        <v>184</v>
      </c>
      <c r="F303" s="44" t="s">
        <v>959</v>
      </c>
      <c r="G303" s="43" t="s">
        <v>246</v>
      </c>
      <c r="H303" s="43" t="s">
        <v>247</v>
      </c>
      <c r="I303" s="227">
        <v>2557</v>
      </c>
      <c r="J303" s="220">
        <f>IF(TRIM(Tabela12[[#This Row],[Obračunska enota]])="1 Month(s)",Tabela12[[#This Row],[MAXIMUM RESALE PRICE (MRP) cena brez DDV]]*12,IF(TRIM(Tabela12[[#This Row],[Obračunska enota]])="3 Year(s)",Tabela12[[#This Row],[MAXIMUM RESALE PRICE (MRP) cena brez DDV]]/3,Tabela12[[#This Row],[MAXIMUM RESALE PRICE (MRP) cena brez DDV]]))</f>
        <v>852.33333333333337</v>
      </c>
      <c r="K303" s="228">
        <f>MPSA!$J303*1.22</f>
        <v>1039.8466666666666</v>
      </c>
      <c r="L303" s="45"/>
      <c r="M303" s="46">
        <f t="shared" si="3"/>
        <v>0</v>
      </c>
      <c r="N303" s="46">
        <f>MPSA!$M303*1.22</f>
        <v>0</v>
      </c>
    </row>
    <row r="304" spans="1:14" ht="14.25" customHeight="1">
      <c r="A304" s="43" t="s">
        <v>1155</v>
      </c>
      <c r="B304" s="43" t="s">
        <v>1156</v>
      </c>
      <c r="C304" s="43" t="s">
        <v>923</v>
      </c>
      <c r="D304" s="43" t="s">
        <v>2047</v>
      </c>
      <c r="E304" s="44" t="s">
        <v>184</v>
      </c>
      <c r="F304" s="44" t="s">
        <v>1090</v>
      </c>
      <c r="G304" s="43" t="s">
        <v>329</v>
      </c>
      <c r="H304" s="43" t="s">
        <v>181</v>
      </c>
      <c r="I304" s="227">
        <v>34</v>
      </c>
      <c r="J304" s="220">
        <f>IF(TRIM(Tabela12[[#This Row],[Obračunska enota]])="1 Month(s)",Tabela12[[#This Row],[MAXIMUM RESALE PRICE (MRP) cena brez DDV]]*12,IF(TRIM(Tabela12[[#This Row],[Obračunska enota]])="3 Year(s)",Tabela12[[#This Row],[MAXIMUM RESALE PRICE (MRP) cena brez DDV]]/3,Tabela12[[#This Row],[MAXIMUM RESALE PRICE (MRP) cena brez DDV]]))</f>
        <v>408</v>
      </c>
      <c r="K304" s="228">
        <f>MPSA!$J304*1.22</f>
        <v>497.76</v>
      </c>
      <c r="L304" s="45"/>
      <c r="M304" s="46">
        <f t="shared" si="3"/>
        <v>0</v>
      </c>
      <c r="N304" s="46">
        <f>MPSA!$M304*1.22</f>
        <v>0</v>
      </c>
    </row>
    <row r="305" spans="1:14" ht="14.25" customHeight="1">
      <c r="A305" s="43" t="s">
        <v>1025</v>
      </c>
      <c r="B305" s="43" t="s">
        <v>1026</v>
      </c>
      <c r="C305" s="43" t="s">
        <v>923</v>
      </c>
      <c r="D305" s="43" t="s">
        <v>2047</v>
      </c>
      <c r="E305" s="44" t="s">
        <v>184</v>
      </c>
      <c r="F305" s="44" t="s">
        <v>959</v>
      </c>
      <c r="G305" s="43" t="s">
        <v>246</v>
      </c>
      <c r="H305" s="43" t="s">
        <v>247</v>
      </c>
      <c r="I305" s="227">
        <v>1351</v>
      </c>
      <c r="J305" s="220">
        <f>IF(TRIM(Tabela12[[#This Row],[Obračunska enota]])="1 Month(s)",Tabela12[[#This Row],[MAXIMUM RESALE PRICE (MRP) cena brez DDV]]*12,IF(TRIM(Tabela12[[#This Row],[Obračunska enota]])="3 Year(s)",Tabela12[[#This Row],[MAXIMUM RESALE PRICE (MRP) cena brez DDV]]/3,Tabela12[[#This Row],[MAXIMUM RESALE PRICE (MRP) cena brez DDV]]))</f>
        <v>450.33333333333331</v>
      </c>
      <c r="K305" s="228">
        <f>MPSA!$J305*1.22</f>
        <v>549.40666666666664</v>
      </c>
      <c r="L305" s="45"/>
      <c r="M305" s="46">
        <f t="shared" si="3"/>
        <v>0</v>
      </c>
      <c r="N305" s="46">
        <f>MPSA!$M305*1.22</f>
        <v>0</v>
      </c>
    </row>
    <row r="306" spans="1:14" ht="14.25" customHeight="1">
      <c r="A306" s="43" t="s">
        <v>1157</v>
      </c>
      <c r="B306" s="43" t="s">
        <v>1158</v>
      </c>
      <c r="C306" s="43" t="s">
        <v>923</v>
      </c>
      <c r="D306" s="43" t="s">
        <v>2047</v>
      </c>
      <c r="E306" s="44" t="s">
        <v>184</v>
      </c>
      <c r="F306" s="44" t="s">
        <v>1090</v>
      </c>
      <c r="G306" s="43" t="s">
        <v>329</v>
      </c>
      <c r="H306" s="43" t="s">
        <v>181</v>
      </c>
      <c r="I306" s="227">
        <v>33</v>
      </c>
      <c r="J306" s="220">
        <f>IF(TRIM(Tabela12[[#This Row],[Obračunska enota]])="1 Month(s)",Tabela12[[#This Row],[MAXIMUM RESALE PRICE (MRP) cena brez DDV]]*12,IF(TRIM(Tabela12[[#This Row],[Obračunska enota]])="3 Year(s)",Tabela12[[#This Row],[MAXIMUM RESALE PRICE (MRP) cena brez DDV]]/3,Tabela12[[#This Row],[MAXIMUM RESALE PRICE (MRP) cena brez DDV]]))</f>
        <v>396</v>
      </c>
      <c r="K306" s="228">
        <f>MPSA!$J306*1.22</f>
        <v>483.12</v>
      </c>
      <c r="L306" s="45"/>
      <c r="M306" s="46">
        <f t="shared" si="3"/>
        <v>0</v>
      </c>
      <c r="N306" s="46">
        <f>MPSA!$M306*1.22</f>
        <v>0</v>
      </c>
    </row>
    <row r="307" spans="1:14" ht="14.25" customHeight="1">
      <c r="A307" s="43" t="s">
        <v>484</v>
      </c>
      <c r="B307" s="43" t="s">
        <v>485</v>
      </c>
      <c r="C307" s="43" t="s">
        <v>486</v>
      </c>
      <c r="D307" s="43" t="s">
        <v>2047</v>
      </c>
      <c r="E307" s="44" t="s">
        <v>184</v>
      </c>
      <c r="F307" s="44" t="s">
        <v>431</v>
      </c>
      <c r="G307" s="43" t="s">
        <v>329</v>
      </c>
      <c r="H307" s="43" t="s">
        <v>181</v>
      </c>
      <c r="I307" s="227">
        <v>2.1</v>
      </c>
      <c r="J307" s="220">
        <f>IF(TRIM(Tabela12[[#This Row],[Obračunska enota]])="1 Month(s)",Tabela12[[#This Row],[MAXIMUM RESALE PRICE (MRP) cena brez DDV]]*12,IF(TRIM(Tabela12[[#This Row],[Obračunska enota]])="3 Year(s)",Tabela12[[#This Row],[MAXIMUM RESALE PRICE (MRP) cena brez DDV]]/3,Tabela12[[#This Row],[MAXIMUM RESALE PRICE (MRP) cena brez DDV]]))</f>
        <v>25.200000000000003</v>
      </c>
      <c r="K307" s="228">
        <f>MPSA!$J307*1.22</f>
        <v>30.744000000000003</v>
      </c>
      <c r="L307" s="45"/>
      <c r="M307" s="46">
        <f t="shared" si="3"/>
        <v>0</v>
      </c>
      <c r="N307" s="46">
        <f>MPSA!$M307*1.22</f>
        <v>0</v>
      </c>
    </row>
    <row r="308" spans="1:14" ht="14.25" customHeight="1">
      <c r="A308" s="43" t="s">
        <v>487</v>
      </c>
      <c r="B308" s="43" t="s">
        <v>488</v>
      </c>
      <c r="C308" s="43" t="s">
        <v>489</v>
      </c>
      <c r="D308" s="43" t="s">
        <v>2047</v>
      </c>
      <c r="E308" s="44" t="s">
        <v>184</v>
      </c>
      <c r="F308" s="44" t="s">
        <v>431</v>
      </c>
      <c r="G308" s="43" t="s">
        <v>329</v>
      </c>
      <c r="H308" s="43" t="s">
        <v>181</v>
      </c>
      <c r="I308" s="227">
        <v>14.8</v>
      </c>
      <c r="J308" s="220">
        <f>IF(TRIM(Tabela12[[#This Row],[Obračunska enota]])="1 Month(s)",Tabela12[[#This Row],[MAXIMUM RESALE PRICE (MRP) cena brez DDV]]*12,IF(TRIM(Tabela12[[#This Row],[Obračunska enota]])="3 Year(s)",Tabela12[[#This Row],[MAXIMUM RESALE PRICE (MRP) cena brez DDV]]/3,Tabela12[[#This Row],[MAXIMUM RESALE PRICE (MRP) cena brez DDV]]))</f>
        <v>177.60000000000002</v>
      </c>
      <c r="K308" s="228">
        <f>MPSA!$J308*1.22</f>
        <v>216.67200000000003</v>
      </c>
      <c r="L308" s="45"/>
      <c r="M308" s="46">
        <f t="shared" si="3"/>
        <v>0</v>
      </c>
      <c r="N308" s="46">
        <f>MPSA!$M308*1.22</f>
        <v>0</v>
      </c>
    </row>
    <row r="309" spans="1:14" ht="14.25" customHeight="1">
      <c r="A309" s="43" t="s">
        <v>940</v>
      </c>
      <c r="B309" s="43" t="s">
        <v>941</v>
      </c>
      <c r="C309" s="43" t="s">
        <v>242</v>
      </c>
      <c r="D309" s="43" t="s">
        <v>2047</v>
      </c>
      <c r="E309" s="44" t="s">
        <v>396</v>
      </c>
      <c r="F309" s="44" t="s">
        <v>861</v>
      </c>
      <c r="G309" s="43" t="s">
        <v>180</v>
      </c>
      <c r="H309" s="43" t="s">
        <v>181</v>
      </c>
      <c r="I309" s="227">
        <v>15382</v>
      </c>
      <c r="J309" s="220">
        <f>IF(TRIM(Tabela12[[#This Row],[Obračunska enota]])="1 Month(s)",Tabela12[[#This Row],[MAXIMUM RESALE PRICE (MRP) cena brez DDV]]*12,IF(TRIM(Tabela12[[#This Row],[Obračunska enota]])="3 Year(s)",Tabela12[[#This Row],[MAXIMUM RESALE PRICE (MRP) cena brez DDV]]/3,Tabela12[[#This Row],[MAXIMUM RESALE PRICE (MRP) cena brez DDV]]))</f>
        <v>15382</v>
      </c>
      <c r="K309" s="228">
        <f>MPSA!$J309*1.22</f>
        <v>18766.04</v>
      </c>
      <c r="L309" s="45"/>
      <c r="M309" s="46">
        <f t="shared" ref="M309:M372" si="4">L309*J309</f>
        <v>0</v>
      </c>
      <c r="N309" s="46">
        <f>MPSA!$M309*1.22</f>
        <v>0</v>
      </c>
    </row>
    <row r="310" spans="1:14" ht="14.25" customHeight="1">
      <c r="A310" s="43" t="s">
        <v>1027</v>
      </c>
      <c r="B310" s="43" t="s">
        <v>1028</v>
      </c>
      <c r="C310" s="43" t="s">
        <v>242</v>
      </c>
      <c r="D310" s="43" t="s">
        <v>2047</v>
      </c>
      <c r="E310" s="44" t="s">
        <v>396</v>
      </c>
      <c r="F310" s="44" t="s">
        <v>959</v>
      </c>
      <c r="G310" s="43" t="s">
        <v>246</v>
      </c>
      <c r="H310" s="43" t="s">
        <v>247</v>
      </c>
      <c r="I310" s="227">
        <v>26918</v>
      </c>
      <c r="J310" s="220">
        <f>IF(TRIM(Tabela12[[#This Row],[Obračunska enota]])="1 Month(s)",Tabela12[[#This Row],[MAXIMUM RESALE PRICE (MRP) cena brez DDV]]*12,IF(TRIM(Tabela12[[#This Row],[Obračunska enota]])="3 Year(s)",Tabela12[[#This Row],[MAXIMUM RESALE PRICE (MRP) cena brez DDV]]/3,Tabela12[[#This Row],[MAXIMUM RESALE PRICE (MRP) cena brez DDV]]))</f>
        <v>8972.6666666666661</v>
      </c>
      <c r="K310" s="228">
        <f>MPSA!$J310*1.22</f>
        <v>10946.653333333332</v>
      </c>
      <c r="L310" s="45"/>
      <c r="M310" s="46">
        <f t="shared" si="4"/>
        <v>0</v>
      </c>
      <c r="N310" s="46">
        <f>MPSA!$M310*1.22</f>
        <v>0</v>
      </c>
    </row>
    <row r="311" spans="1:14" ht="14.25" customHeight="1">
      <c r="A311" s="43" t="s">
        <v>1159</v>
      </c>
      <c r="B311" s="43" t="s">
        <v>1160</v>
      </c>
      <c r="C311" s="43" t="s">
        <v>242</v>
      </c>
      <c r="D311" s="43" t="s">
        <v>2047</v>
      </c>
      <c r="E311" s="44" t="s">
        <v>396</v>
      </c>
      <c r="F311" s="44" t="s">
        <v>1090</v>
      </c>
      <c r="G311" s="43" t="s">
        <v>329</v>
      </c>
      <c r="H311" s="43" t="s">
        <v>181</v>
      </c>
      <c r="I311" s="227">
        <v>321</v>
      </c>
      <c r="J311" s="220">
        <f>IF(TRIM(Tabela12[[#This Row],[Obračunska enota]])="1 Month(s)",Tabela12[[#This Row],[MAXIMUM RESALE PRICE (MRP) cena brez DDV]]*12,IF(TRIM(Tabela12[[#This Row],[Obračunska enota]])="3 Year(s)",Tabela12[[#This Row],[MAXIMUM RESALE PRICE (MRP) cena brez DDV]]/3,Tabela12[[#This Row],[MAXIMUM RESALE PRICE (MRP) cena brez DDV]]))</f>
        <v>3852</v>
      </c>
      <c r="K311" s="228">
        <f>MPSA!$J311*1.22</f>
        <v>4699.4399999999996</v>
      </c>
      <c r="L311" s="45"/>
      <c r="M311" s="46">
        <f t="shared" si="4"/>
        <v>0</v>
      </c>
      <c r="N311" s="46">
        <f>MPSA!$M311*1.22</f>
        <v>0</v>
      </c>
    </row>
    <row r="312" spans="1:14" ht="14.25" customHeight="1">
      <c r="A312" s="43" t="s">
        <v>1029</v>
      </c>
      <c r="B312" s="43" t="s">
        <v>1030</v>
      </c>
      <c r="C312" s="43" t="s">
        <v>923</v>
      </c>
      <c r="D312" s="43" t="s">
        <v>2047</v>
      </c>
      <c r="E312" s="44" t="s">
        <v>184</v>
      </c>
      <c r="F312" s="44" t="s">
        <v>959</v>
      </c>
      <c r="G312" s="43" t="s">
        <v>246</v>
      </c>
      <c r="H312" s="43" t="s">
        <v>247</v>
      </c>
      <c r="I312" s="227">
        <v>8882</v>
      </c>
      <c r="J312" s="220">
        <f>IF(TRIM(Tabela12[[#This Row],[Obračunska enota]])="1 Month(s)",Tabela12[[#This Row],[MAXIMUM RESALE PRICE (MRP) cena brez DDV]]*12,IF(TRIM(Tabela12[[#This Row],[Obračunska enota]])="3 Year(s)",Tabela12[[#This Row],[MAXIMUM RESALE PRICE (MRP) cena brez DDV]]/3,Tabela12[[#This Row],[MAXIMUM RESALE PRICE (MRP) cena brez DDV]]))</f>
        <v>2960.6666666666665</v>
      </c>
      <c r="K312" s="228">
        <f>MPSA!$J312*1.22</f>
        <v>3612.0133333333329</v>
      </c>
      <c r="L312" s="45"/>
      <c r="M312" s="46">
        <f t="shared" si="4"/>
        <v>0</v>
      </c>
      <c r="N312" s="46">
        <f>MPSA!$M312*1.22</f>
        <v>0</v>
      </c>
    </row>
    <row r="313" spans="1:14" ht="14.25" customHeight="1">
      <c r="A313" s="43" t="s">
        <v>1161</v>
      </c>
      <c r="B313" s="43" t="s">
        <v>1162</v>
      </c>
      <c r="C313" s="43" t="s">
        <v>923</v>
      </c>
      <c r="D313" s="43" t="s">
        <v>2047</v>
      </c>
      <c r="E313" s="44" t="s">
        <v>184</v>
      </c>
      <c r="F313" s="44" t="s">
        <v>1090</v>
      </c>
      <c r="G313" s="43" t="s">
        <v>329</v>
      </c>
      <c r="H313" s="43" t="s">
        <v>181</v>
      </c>
      <c r="I313" s="227">
        <v>115</v>
      </c>
      <c r="J313" s="220">
        <f>IF(TRIM(Tabela12[[#This Row],[Obračunska enota]])="1 Month(s)",Tabela12[[#This Row],[MAXIMUM RESALE PRICE (MRP) cena brez DDV]]*12,IF(TRIM(Tabela12[[#This Row],[Obračunska enota]])="3 Year(s)",Tabela12[[#This Row],[MAXIMUM RESALE PRICE (MRP) cena brez DDV]]/3,Tabela12[[#This Row],[MAXIMUM RESALE PRICE (MRP) cena brez DDV]]))</f>
        <v>1380</v>
      </c>
      <c r="K313" s="228">
        <f>MPSA!$J313*1.22</f>
        <v>1683.6</v>
      </c>
      <c r="L313" s="45"/>
      <c r="M313" s="46">
        <f t="shared" si="4"/>
        <v>0</v>
      </c>
      <c r="N313" s="46">
        <f>MPSA!$M313*1.22</f>
        <v>0</v>
      </c>
    </row>
    <row r="314" spans="1:14" ht="14.25" customHeight="1">
      <c r="A314" s="43" t="s">
        <v>1227</v>
      </c>
      <c r="B314" s="43" t="s">
        <v>1228</v>
      </c>
      <c r="C314" s="43" t="s">
        <v>887</v>
      </c>
      <c r="D314" s="43" t="s">
        <v>2047</v>
      </c>
      <c r="E314" s="44" t="s">
        <v>465</v>
      </c>
      <c r="F314" s="44" t="s">
        <v>1206</v>
      </c>
      <c r="G314" s="43" t="s">
        <v>329</v>
      </c>
      <c r="H314" s="43" t="s">
        <v>181</v>
      </c>
      <c r="I314" s="227">
        <v>2.6</v>
      </c>
      <c r="J314" s="220">
        <f>IF(TRIM(Tabela12[[#This Row],[Obračunska enota]])="1 Month(s)",Tabela12[[#This Row],[MAXIMUM RESALE PRICE (MRP) cena brez DDV]]*12,IF(TRIM(Tabela12[[#This Row],[Obračunska enota]])="3 Year(s)",Tabela12[[#This Row],[MAXIMUM RESALE PRICE (MRP) cena brez DDV]]/3,Tabela12[[#This Row],[MAXIMUM RESALE PRICE (MRP) cena brez DDV]]))</f>
        <v>31.200000000000003</v>
      </c>
      <c r="K314" s="228">
        <f>MPSA!$J314*1.22</f>
        <v>38.064</v>
      </c>
      <c r="L314" s="45"/>
      <c r="M314" s="46">
        <f t="shared" si="4"/>
        <v>0</v>
      </c>
      <c r="N314" s="46">
        <f>MPSA!$M314*1.22</f>
        <v>0</v>
      </c>
    </row>
    <row r="315" spans="1:14" ht="14.25" customHeight="1">
      <c r="A315" s="43" t="s">
        <v>490</v>
      </c>
      <c r="B315" s="43" t="s">
        <v>491</v>
      </c>
      <c r="C315" s="43" t="s">
        <v>492</v>
      </c>
      <c r="D315" s="43" t="s">
        <v>2047</v>
      </c>
      <c r="E315" s="44" t="s">
        <v>184</v>
      </c>
      <c r="F315" s="44" t="s">
        <v>431</v>
      </c>
      <c r="G315" s="43" t="s">
        <v>329</v>
      </c>
      <c r="H315" s="43" t="s">
        <v>181</v>
      </c>
      <c r="I315" s="227">
        <v>10.6</v>
      </c>
      <c r="J315" s="220">
        <f>IF(TRIM(Tabela12[[#This Row],[Obračunska enota]])="1 Month(s)",Tabela12[[#This Row],[MAXIMUM RESALE PRICE (MRP) cena brez DDV]]*12,IF(TRIM(Tabela12[[#This Row],[Obračunska enota]])="3 Year(s)",Tabela12[[#This Row],[MAXIMUM RESALE PRICE (MRP) cena brez DDV]]/3,Tabela12[[#This Row],[MAXIMUM RESALE PRICE (MRP) cena brez DDV]]))</f>
        <v>127.19999999999999</v>
      </c>
      <c r="K315" s="228">
        <f>MPSA!$J315*1.22</f>
        <v>155.18399999999997</v>
      </c>
      <c r="L315" s="45"/>
      <c r="M315" s="46">
        <f t="shared" si="4"/>
        <v>0</v>
      </c>
      <c r="N315" s="46">
        <f>MPSA!$M315*1.22</f>
        <v>0</v>
      </c>
    </row>
    <row r="316" spans="1:14" ht="14.25" customHeight="1">
      <c r="A316" s="43" t="s">
        <v>493</v>
      </c>
      <c r="B316" s="43" t="s">
        <v>494</v>
      </c>
      <c r="C316" s="43" t="s">
        <v>474</v>
      </c>
      <c r="D316" s="43" t="s">
        <v>2047</v>
      </c>
      <c r="E316" s="44" t="s">
        <v>184</v>
      </c>
      <c r="F316" s="44" t="s">
        <v>431</v>
      </c>
      <c r="G316" s="43" t="s">
        <v>329</v>
      </c>
      <c r="H316" s="43" t="s">
        <v>181</v>
      </c>
      <c r="I316" s="227">
        <v>10.6</v>
      </c>
      <c r="J316" s="220">
        <f>IF(TRIM(Tabela12[[#This Row],[Obračunska enota]])="1 Month(s)",Tabela12[[#This Row],[MAXIMUM RESALE PRICE (MRP) cena brez DDV]]*12,IF(TRIM(Tabela12[[#This Row],[Obračunska enota]])="3 Year(s)",Tabela12[[#This Row],[MAXIMUM RESALE PRICE (MRP) cena brez DDV]]/3,Tabela12[[#This Row],[MAXIMUM RESALE PRICE (MRP) cena brez DDV]]))</f>
        <v>127.19999999999999</v>
      </c>
      <c r="K316" s="228">
        <f>MPSA!$J316*1.22</f>
        <v>155.18399999999997</v>
      </c>
      <c r="L316" s="45"/>
      <c r="M316" s="46">
        <f t="shared" si="4"/>
        <v>0</v>
      </c>
      <c r="N316" s="46">
        <f>MPSA!$M316*1.22</f>
        <v>0</v>
      </c>
    </row>
    <row r="317" spans="1:14" ht="14.25" customHeight="1">
      <c r="A317" s="43" t="s">
        <v>825</v>
      </c>
      <c r="B317" s="43" t="s">
        <v>1871</v>
      </c>
      <c r="C317" s="43" t="s">
        <v>821</v>
      </c>
      <c r="D317" s="43" t="s">
        <v>2047</v>
      </c>
      <c r="E317" s="44" t="s">
        <v>822</v>
      </c>
      <c r="F317" s="44" t="s">
        <v>823</v>
      </c>
      <c r="G317" s="43" t="s">
        <v>329</v>
      </c>
      <c r="H317" s="43" t="s">
        <v>181</v>
      </c>
      <c r="I317" s="227">
        <v>110</v>
      </c>
      <c r="J317" s="220">
        <f>IF(TRIM(Tabela12[[#This Row],[Obračunska enota]])="1 Month(s)",Tabela12[[#This Row],[MAXIMUM RESALE PRICE (MRP) cena brez DDV]]*12,IF(TRIM(Tabela12[[#This Row],[Obračunska enota]])="3 Year(s)",Tabela12[[#This Row],[MAXIMUM RESALE PRICE (MRP) cena brez DDV]]/3,Tabela12[[#This Row],[MAXIMUM RESALE PRICE (MRP) cena brez DDV]]))</f>
        <v>1320</v>
      </c>
      <c r="K317" s="228">
        <f>MPSA!$J317*1.22</f>
        <v>1610.3999999999999</v>
      </c>
      <c r="L317" s="45"/>
      <c r="M317" s="46">
        <f t="shared" si="4"/>
        <v>0</v>
      </c>
      <c r="N317" s="46">
        <f>MPSA!$M317*1.22</f>
        <v>0</v>
      </c>
    </row>
    <row r="318" spans="1:14" ht="14.25" customHeight="1">
      <c r="A318" s="43" t="s">
        <v>495</v>
      </c>
      <c r="B318" s="43" t="s">
        <v>496</v>
      </c>
      <c r="C318" s="43" t="s">
        <v>497</v>
      </c>
      <c r="D318" s="43" t="s">
        <v>2047</v>
      </c>
      <c r="E318" s="44" t="s">
        <v>184</v>
      </c>
      <c r="F318" s="44" t="s">
        <v>431</v>
      </c>
      <c r="G318" s="43" t="s">
        <v>329</v>
      </c>
      <c r="H318" s="43" t="s">
        <v>181</v>
      </c>
      <c r="I318" s="227">
        <v>1.33</v>
      </c>
      <c r="J318" s="220">
        <f>IF(TRIM(Tabela12[[#This Row],[Obračunska enota]])="1 Month(s)",Tabela12[[#This Row],[MAXIMUM RESALE PRICE (MRP) cena brez DDV]]*12,IF(TRIM(Tabela12[[#This Row],[Obračunska enota]])="3 Year(s)",Tabela12[[#This Row],[MAXIMUM RESALE PRICE (MRP) cena brez DDV]]/3,Tabela12[[#This Row],[MAXIMUM RESALE PRICE (MRP) cena brez DDV]]))</f>
        <v>15.96</v>
      </c>
      <c r="K318" s="228">
        <f>MPSA!$J318*1.22</f>
        <v>19.4712</v>
      </c>
      <c r="L318" s="45"/>
      <c r="M318" s="46">
        <f t="shared" si="4"/>
        <v>0</v>
      </c>
      <c r="N318" s="46">
        <f>MPSA!$M318*1.22</f>
        <v>0</v>
      </c>
    </row>
    <row r="319" spans="1:14" ht="14.25" customHeight="1">
      <c r="A319" s="43" t="s">
        <v>942</v>
      </c>
      <c r="B319" s="43" t="s">
        <v>943</v>
      </c>
      <c r="C319" s="43" t="s">
        <v>944</v>
      </c>
      <c r="D319" s="43" t="s">
        <v>2047</v>
      </c>
      <c r="E319" s="44" t="s">
        <v>178</v>
      </c>
      <c r="F319" s="44" t="s">
        <v>861</v>
      </c>
      <c r="G319" s="43" t="s">
        <v>180</v>
      </c>
      <c r="H319" s="43" t="s">
        <v>181</v>
      </c>
      <c r="I319" s="227">
        <v>181</v>
      </c>
      <c r="J319" s="220">
        <f>IF(TRIM(Tabela12[[#This Row],[Obračunska enota]])="1 Month(s)",Tabela12[[#This Row],[MAXIMUM RESALE PRICE (MRP) cena brez DDV]]*12,IF(TRIM(Tabela12[[#This Row],[Obračunska enota]])="3 Year(s)",Tabela12[[#This Row],[MAXIMUM RESALE PRICE (MRP) cena brez DDV]]/3,Tabela12[[#This Row],[MAXIMUM RESALE PRICE (MRP) cena brez DDV]]))</f>
        <v>181</v>
      </c>
      <c r="K319" s="228">
        <f>MPSA!$J319*1.22</f>
        <v>220.82</v>
      </c>
      <c r="L319" s="45"/>
      <c r="M319" s="46">
        <f t="shared" si="4"/>
        <v>0</v>
      </c>
      <c r="N319" s="46">
        <f>MPSA!$M319*1.22</f>
        <v>0</v>
      </c>
    </row>
    <row r="320" spans="1:14" ht="14.25" customHeight="1">
      <c r="A320" s="43" t="s">
        <v>945</v>
      </c>
      <c r="B320" s="43" t="s">
        <v>946</v>
      </c>
      <c r="C320" s="43" t="s">
        <v>944</v>
      </c>
      <c r="D320" s="43" t="s">
        <v>2047</v>
      </c>
      <c r="E320" s="44" t="s">
        <v>178</v>
      </c>
      <c r="F320" s="44" t="s">
        <v>861</v>
      </c>
      <c r="G320" s="43" t="s">
        <v>180</v>
      </c>
      <c r="H320" s="43" t="s">
        <v>181</v>
      </c>
      <c r="I320" s="227">
        <v>268</v>
      </c>
      <c r="J320" s="220">
        <f>IF(TRIM(Tabela12[[#This Row],[Obračunska enota]])="1 Month(s)",Tabela12[[#This Row],[MAXIMUM RESALE PRICE (MRP) cena brez DDV]]*12,IF(TRIM(Tabela12[[#This Row],[Obračunska enota]])="3 Year(s)",Tabela12[[#This Row],[MAXIMUM RESALE PRICE (MRP) cena brez DDV]]/3,Tabela12[[#This Row],[MAXIMUM RESALE PRICE (MRP) cena brez DDV]]))</f>
        <v>268</v>
      </c>
      <c r="K320" s="228">
        <f>MPSA!$J320*1.22</f>
        <v>326.95999999999998</v>
      </c>
      <c r="L320" s="45"/>
      <c r="M320" s="46">
        <f t="shared" si="4"/>
        <v>0</v>
      </c>
      <c r="N320" s="46">
        <f>MPSA!$M320*1.22</f>
        <v>0</v>
      </c>
    </row>
    <row r="321" spans="1:14" ht="14.25" customHeight="1">
      <c r="A321" s="43" t="s">
        <v>498</v>
      </c>
      <c r="B321" s="43" t="s">
        <v>1872</v>
      </c>
      <c r="C321" s="43" t="s">
        <v>460</v>
      </c>
      <c r="D321" s="43" t="s">
        <v>2047</v>
      </c>
      <c r="E321" s="44" t="s">
        <v>465</v>
      </c>
      <c r="F321" s="44" t="s">
        <v>431</v>
      </c>
      <c r="G321" s="43" t="s">
        <v>329</v>
      </c>
      <c r="H321" s="43" t="s">
        <v>181</v>
      </c>
      <c r="I321" s="227">
        <v>1.84</v>
      </c>
      <c r="J321" s="220">
        <f>IF(TRIM(Tabela12[[#This Row],[Obračunska enota]])="1 Month(s)",Tabela12[[#This Row],[MAXIMUM RESALE PRICE (MRP) cena brez DDV]]*12,IF(TRIM(Tabela12[[#This Row],[Obračunska enota]])="3 Year(s)",Tabela12[[#This Row],[MAXIMUM RESALE PRICE (MRP) cena brez DDV]]/3,Tabela12[[#This Row],[MAXIMUM RESALE PRICE (MRP) cena brez DDV]]))</f>
        <v>22.080000000000002</v>
      </c>
      <c r="K321" s="228">
        <f>MPSA!$J321*1.22</f>
        <v>26.937600000000003</v>
      </c>
      <c r="L321" s="45"/>
      <c r="M321" s="46">
        <f t="shared" si="4"/>
        <v>0</v>
      </c>
      <c r="N321" s="46">
        <f>MPSA!$M321*1.22</f>
        <v>0</v>
      </c>
    </row>
    <row r="322" spans="1:14" ht="14.25" customHeight="1">
      <c r="A322" s="43" t="s">
        <v>499</v>
      </c>
      <c r="B322" s="43" t="s">
        <v>1873</v>
      </c>
      <c r="C322" s="43" t="s">
        <v>460</v>
      </c>
      <c r="D322" s="43" t="s">
        <v>2047</v>
      </c>
      <c r="E322" s="44" t="s">
        <v>465</v>
      </c>
      <c r="F322" s="44" t="s">
        <v>431</v>
      </c>
      <c r="G322" s="43" t="s">
        <v>329</v>
      </c>
      <c r="H322" s="43" t="s">
        <v>181</v>
      </c>
      <c r="I322" s="227">
        <v>6.2</v>
      </c>
      <c r="J322" s="220">
        <f>IF(TRIM(Tabela12[[#This Row],[Obračunska enota]])="1 Month(s)",Tabela12[[#This Row],[MAXIMUM RESALE PRICE (MRP) cena brez DDV]]*12,IF(TRIM(Tabela12[[#This Row],[Obračunska enota]])="3 Year(s)",Tabela12[[#This Row],[MAXIMUM RESALE PRICE (MRP) cena brez DDV]]/3,Tabela12[[#This Row],[MAXIMUM RESALE PRICE (MRP) cena brez DDV]]))</f>
        <v>74.400000000000006</v>
      </c>
      <c r="K322" s="228">
        <f>MPSA!$J322*1.22</f>
        <v>90.768000000000001</v>
      </c>
      <c r="L322" s="45"/>
      <c r="M322" s="46">
        <f t="shared" si="4"/>
        <v>0</v>
      </c>
      <c r="N322" s="46">
        <f>MPSA!$M322*1.22</f>
        <v>0</v>
      </c>
    </row>
    <row r="323" spans="1:14" ht="14.25" customHeight="1">
      <c r="A323" s="43" t="s">
        <v>500</v>
      </c>
      <c r="B323" s="43" t="s">
        <v>1874</v>
      </c>
      <c r="C323" s="43" t="s">
        <v>486</v>
      </c>
      <c r="D323" s="43" t="s">
        <v>2047</v>
      </c>
      <c r="E323" s="44" t="s">
        <v>184</v>
      </c>
      <c r="F323" s="44" t="s">
        <v>431</v>
      </c>
      <c r="G323" s="43" t="s">
        <v>329</v>
      </c>
      <c r="H323" s="43" t="s">
        <v>181</v>
      </c>
      <c r="I323" s="227">
        <v>3.7</v>
      </c>
      <c r="J323" s="220">
        <f>IF(TRIM(Tabela12[[#This Row],[Obračunska enota]])="1 Month(s)",Tabela12[[#This Row],[MAXIMUM RESALE PRICE (MRP) cena brez DDV]]*12,IF(TRIM(Tabela12[[#This Row],[Obračunska enota]])="3 Year(s)",Tabela12[[#This Row],[MAXIMUM RESALE PRICE (MRP) cena brez DDV]]/3,Tabela12[[#This Row],[MAXIMUM RESALE PRICE (MRP) cena brez DDV]]))</f>
        <v>44.400000000000006</v>
      </c>
      <c r="K323" s="228">
        <f>MPSA!$J323*1.22</f>
        <v>54.168000000000006</v>
      </c>
      <c r="L323" s="45"/>
      <c r="M323" s="46">
        <f t="shared" si="4"/>
        <v>0</v>
      </c>
      <c r="N323" s="46">
        <f>MPSA!$M323*1.22</f>
        <v>0</v>
      </c>
    </row>
    <row r="324" spans="1:14" ht="14.25" customHeight="1">
      <c r="A324" s="43" t="s">
        <v>1702</v>
      </c>
      <c r="B324" s="43" t="s">
        <v>1875</v>
      </c>
      <c r="C324" s="43" t="s">
        <v>930</v>
      </c>
      <c r="D324" s="43" t="s">
        <v>2047</v>
      </c>
      <c r="E324" s="44" t="s">
        <v>907</v>
      </c>
      <c r="F324" s="44" t="s">
        <v>2049</v>
      </c>
      <c r="G324" s="43" t="s">
        <v>246</v>
      </c>
      <c r="H324" s="43" t="s">
        <v>247</v>
      </c>
      <c r="I324" s="227">
        <v>25065</v>
      </c>
      <c r="J324" s="220">
        <f>IF(TRIM(Tabela12[[#This Row],[Obračunska enota]])="1 Month(s)",Tabela12[[#This Row],[MAXIMUM RESALE PRICE (MRP) cena brez DDV]]*12,IF(TRIM(Tabela12[[#This Row],[Obračunska enota]])="3 Year(s)",Tabela12[[#This Row],[MAXIMUM RESALE PRICE (MRP) cena brez DDV]]/3,Tabela12[[#This Row],[MAXIMUM RESALE PRICE (MRP) cena brez DDV]]))</f>
        <v>8355</v>
      </c>
      <c r="K324" s="228">
        <f>MPSA!$J324*1.22</f>
        <v>10193.1</v>
      </c>
      <c r="L324" s="45"/>
      <c r="M324" s="46">
        <f t="shared" si="4"/>
        <v>0</v>
      </c>
      <c r="N324" s="46">
        <f>MPSA!$M324*1.22</f>
        <v>0</v>
      </c>
    </row>
    <row r="325" spans="1:14" ht="14.25" customHeight="1">
      <c r="A325" s="43" t="s">
        <v>1703</v>
      </c>
      <c r="B325" s="43" t="s">
        <v>1876</v>
      </c>
      <c r="C325" s="43" t="s">
        <v>930</v>
      </c>
      <c r="D325" s="43" t="s">
        <v>2047</v>
      </c>
      <c r="E325" s="44" t="s">
        <v>907</v>
      </c>
      <c r="F325" s="44" t="s">
        <v>2049</v>
      </c>
      <c r="G325" s="43" t="s">
        <v>246</v>
      </c>
      <c r="H325" s="43" t="s">
        <v>247</v>
      </c>
      <c r="I325" s="227">
        <v>30662</v>
      </c>
      <c r="J325" s="220">
        <f>IF(TRIM(Tabela12[[#This Row],[Obračunska enota]])="1 Month(s)",Tabela12[[#This Row],[MAXIMUM RESALE PRICE (MRP) cena brez DDV]]*12,IF(TRIM(Tabela12[[#This Row],[Obračunska enota]])="3 Year(s)",Tabela12[[#This Row],[MAXIMUM RESALE PRICE (MRP) cena brez DDV]]/3,Tabela12[[#This Row],[MAXIMUM RESALE PRICE (MRP) cena brez DDV]]))</f>
        <v>10220.666666666666</v>
      </c>
      <c r="K325" s="228">
        <f>MPSA!$J325*1.22</f>
        <v>12469.213333333333</v>
      </c>
      <c r="L325" s="45"/>
      <c r="M325" s="46">
        <f t="shared" si="4"/>
        <v>0</v>
      </c>
      <c r="N325" s="46">
        <f>MPSA!$M325*1.22</f>
        <v>0</v>
      </c>
    </row>
    <row r="326" spans="1:14" ht="14.25" customHeight="1">
      <c r="A326" s="43" t="s">
        <v>1704</v>
      </c>
      <c r="B326" s="43" t="s">
        <v>1877</v>
      </c>
      <c r="C326" s="43" t="s">
        <v>923</v>
      </c>
      <c r="D326" s="43" t="s">
        <v>2047</v>
      </c>
      <c r="E326" s="44" t="s">
        <v>184</v>
      </c>
      <c r="F326" s="44" t="s">
        <v>2049</v>
      </c>
      <c r="G326" s="43" t="s">
        <v>246</v>
      </c>
      <c r="H326" s="43" t="s">
        <v>247</v>
      </c>
      <c r="I326" s="227">
        <v>0</v>
      </c>
      <c r="J326" s="220">
        <f>IF(TRIM(Tabela12[[#This Row],[Obračunska enota]])="1 Month(s)",Tabela12[[#This Row],[MAXIMUM RESALE PRICE (MRP) cena brez DDV]]*12,IF(TRIM(Tabela12[[#This Row],[Obračunska enota]])="3 Year(s)",Tabela12[[#This Row],[MAXIMUM RESALE PRICE (MRP) cena brez DDV]]/3,Tabela12[[#This Row],[MAXIMUM RESALE PRICE (MRP) cena brez DDV]]))</f>
        <v>0</v>
      </c>
      <c r="K326" s="228">
        <f>MPSA!$J326*1.22</f>
        <v>0</v>
      </c>
      <c r="L326" s="45"/>
      <c r="M326" s="46">
        <f t="shared" si="4"/>
        <v>0</v>
      </c>
      <c r="N326" s="46">
        <f>MPSA!$M326*1.22</f>
        <v>0</v>
      </c>
    </row>
    <row r="327" spans="1:14" ht="14.25" customHeight="1">
      <c r="A327" s="43" t="s">
        <v>1705</v>
      </c>
      <c r="B327" s="43" t="s">
        <v>1878</v>
      </c>
      <c r="C327" s="43" t="s">
        <v>923</v>
      </c>
      <c r="D327" s="43" t="s">
        <v>2047</v>
      </c>
      <c r="E327" s="44" t="s">
        <v>184</v>
      </c>
      <c r="F327" s="44" t="s">
        <v>2049</v>
      </c>
      <c r="G327" s="43" t="s">
        <v>246</v>
      </c>
      <c r="H327" s="43" t="s">
        <v>247</v>
      </c>
      <c r="I327" s="227">
        <v>0</v>
      </c>
      <c r="J327" s="220">
        <f>IF(TRIM(Tabela12[[#This Row],[Obračunska enota]])="1 Month(s)",Tabela12[[#This Row],[MAXIMUM RESALE PRICE (MRP) cena brez DDV]]*12,IF(TRIM(Tabela12[[#This Row],[Obračunska enota]])="3 Year(s)",Tabela12[[#This Row],[MAXIMUM RESALE PRICE (MRP) cena brez DDV]]/3,Tabela12[[#This Row],[MAXIMUM RESALE PRICE (MRP) cena brez DDV]]))</f>
        <v>0</v>
      </c>
      <c r="K327" s="228">
        <f>MPSA!$J327*1.22</f>
        <v>0</v>
      </c>
      <c r="L327" s="45"/>
      <c r="M327" s="46">
        <f t="shared" si="4"/>
        <v>0</v>
      </c>
      <c r="N327" s="46">
        <f>MPSA!$M327*1.22</f>
        <v>0</v>
      </c>
    </row>
    <row r="328" spans="1:14" ht="14.25" customHeight="1">
      <c r="A328" s="43" t="s">
        <v>1706</v>
      </c>
      <c r="B328" s="43" t="s">
        <v>1879</v>
      </c>
      <c r="C328" s="43" t="s">
        <v>930</v>
      </c>
      <c r="D328" s="43" t="s">
        <v>2047</v>
      </c>
      <c r="E328" s="44" t="s">
        <v>907</v>
      </c>
      <c r="F328" s="44" t="s">
        <v>2049</v>
      </c>
      <c r="G328" s="43" t="s">
        <v>246</v>
      </c>
      <c r="H328" s="43" t="s">
        <v>247</v>
      </c>
      <c r="I328" s="227">
        <v>5598</v>
      </c>
      <c r="J328" s="220">
        <f>IF(TRIM(Tabela12[[#This Row],[Obračunska enota]])="1 Month(s)",Tabela12[[#This Row],[MAXIMUM RESALE PRICE (MRP) cena brez DDV]]*12,IF(TRIM(Tabela12[[#This Row],[Obračunska enota]])="3 Year(s)",Tabela12[[#This Row],[MAXIMUM RESALE PRICE (MRP) cena brez DDV]]/3,Tabela12[[#This Row],[MAXIMUM RESALE PRICE (MRP) cena brez DDV]]))</f>
        <v>1866</v>
      </c>
      <c r="K328" s="228">
        <f>MPSA!$J328*1.22</f>
        <v>2276.52</v>
      </c>
      <c r="L328" s="45"/>
      <c r="M328" s="46">
        <f t="shared" si="4"/>
        <v>0</v>
      </c>
      <c r="N328" s="46">
        <f>MPSA!$M328*1.22</f>
        <v>0</v>
      </c>
    </row>
    <row r="329" spans="1:14" ht="14.25" customHeight="1">
      <c r="A329" s="43" t="s">
        <v>1707</v>
      </c>
      <c r="B329" s="43" t="s">
        <v>1880</v>
      </c>
      <c r="C329" s="43" t="s">
        <v>58</v>
      </c>
      <c r="D329" s="43" t="s">
        <v>2047</v>
      </c>
      <c r="E329" s="44" t="s">
        <v>178</v>
      </c>
      <c r="F329" s="44" t="s">
        <v>2049</v>
      </c>
      <c r="G329" s="43" t="s">
        <v>246</v>
      </c>
      <c r="H329" s="43" t="s">
        <v>247</v>
      </c>
      <c r="I329" s="227">
        <v>283</v>
      </c>
      <c r="J329" s="220">
        <f>IF(TRIM(Tabela12[[#This Row],[Obračunska enota]])="1 Month(s)",Tabela12[[#This Row],[MAXIMUM RESALE PRICE (MRP) cena brez DDV]]*12,IF(TRIM(Tabela12[[#This Row],[Obračunska enota]])="3 Year(s)",Tabela12[[#This Row],[MAXIMUM RESALE PRICE (MRP) cena brez DDV]]/3,Tabela12[[#This Row],[MAXIMUM RESALE PRICE (MRP) cena brez DDV]]))</f>
        <v>94.333333333333329</v>
      </c>
      <c r="K329" s="228">
        <f>MPSA!$J329*1.22</f>
        <v>115.08666666666666</v>
      </c>
      <c r="L329" s="45"/>
      <c r="M329" s="46">
        <f t="shared" si="4"/>
        <v>0</v>
      </c>
      <c r="N329" s="46">
        <f>MPSA!$M329*1.22</f>
        <v>0</v>
      </c>
    </row>
    <row r="330" spans="1:14" ht="14.25" customHeight="1">
      <c r="A330" s="43" t="s">
        <v>1708</v>
      </c>
      <c r="B330" s="43" t="s">
        <v>1881</v>
      </c>
      <c r="C330" s="43" t="s">
        <v>923</v>
      </c>
      <c r="D330" s="43" t="s">
        <v>2047</v>
      </c>
      <c r="E330" s="44" t="s">
        <v>184</v>
      </c>
      <c r="F330" s="44" t="s">
        <v>2049</v>
      </c>
      <c r="G330" s="43" t="s">
        <v>246</v>
      </c>
      <c r="H330" s="43" t="s">
        <v>247</v>
      </c>
      <c r="I330" s="227">
        <v>6326</v>
      </c>
      <c r="J330" s="220">
        <f>IF(TRIM(Tabela12[[#This Row],[Obračunska enota]])="1 Month(s)",Tabela12[[#This Row],[MAXIMUM RESALE PRICE (MRP) cena brez DDV]]*12,IF(TRIM(Tabela12[[#This Row],[Obračunska enota]])="3 Year(s)",Tabela12[[#This Row],[MAXIMUM RESALE PRICE (MRP) cena brez DDV]]/3,Tabela12[[#This Row],[MAXIMUM RESALE PRICE (MRP) cena brez DDV]]))</f>
        <v>2108.6666666666665</v>
      </c>
      <c r="K330" s="228">
        <f>MPSA!$J330*1.22</f>
        <v>2572.5733333333333</v>
      </c>
      <c r="L330" s="45"/>
      <c r="M330" s="46">
        <f t="shared" si="4"/>
        <v>0</v>
      </c>
      <c r="N330" s="46">
        <f>MPSA!$M330*1.22</f>
        <v>0</v>
      </c>
    </row>
    <row r="331" spans="1:14" ht="14.25" customHeight="1">
      <c r="A331" s="43" t="s">
        <v>1709</v>
      </c>
      <c r="B331" s="43" t="s">
        <v>1882</v>
      </c>
      <c r="C331" s="43" t="s">
        <v>923</v>
      </c>
      <c r="D331" s="43" t="s">
        <v>2047</v>
      </c>
      <c r="E331" s="44" t="s">
        <v>184</v>
      </c>
      <c r="F331" s="44" t="s">
        <v>2049</v>
      </c>
      <c r="G331" s="43" t="s">
        <v>246</v>
      </c>
      <c r="H331" s="43" t="s">
        <v>247</v>
      </c>
      <c r="I331" s="227">
        <v>7532</v>
      </c>
      <c r="J331" s="220">
        <f>IF(TRIM(Tabela12[[#This Row],[Obračunska enota]])="1 Month(s)",Tabela12[[#This Row],[MAXIMUM RESALE PRICE (MRP) cena brez DDV]]*12,IF(TRIM(Tabela12[[#This Row],[Obračunska enota]])="3 Year(s)",Tabela12[[#This Row],[MAXIMUM RESALE PRICE (MRP) cena brez DDV]]/3,Tabela12[[#This Row],[MAXIMUM RESALE PRICE (MRP) cena brez DDV]]))</f>
        <v>2510.6666666666665</v>
      </c>
      <c r="K331" s="228">
        <f>MPSA!$J331*1.22</f>
        <v>3063.0133333333329</v>
      </c>
      <c r="L331" s="45"/>
      <c r="M331" s="46">
        <f t="shared" si="4"/>
        <v>0</v>
      </c>
      <c r="N331" s="46">
        <f>MPSA!$M331*1.22</f>
        <v>0</v>
      </c>
    </row>
    <row r="332" spans="1:14" ht="14.25" customHeight="1">
      <c r="A332" s="43" t="s">
        <v>1710</v>
      </c>
      <c r="B332" s="43" t="s">
        <v>1883</v>
      </c>
      <c r="C332" s="43" t="s">
        <v>276</v>
      </c>
      <c r="D332" s="43" t="s">
        <v>2047</v>
      </c>
      <c r="E332" s="44" t="s">
        <v>178</v>
      </c>
      <c r="F332" s="44" t="s">
        <v>2049</v>
      </c>
      <c r="G332" s="43" t="s">
        <v>246</v>
      </c>
      <c r="H332" s="43" t="s">
        <v>247</v>
      </c>
      <c r="I332" s="227">
        <v>408</v>
      </c>
      <c r="J332" s="220">
        <f>IF(TRIM(Tabela12[[#This Row],[Obračunska enota]])="1 Month(s)",Tabela12[[#This Row],[MAXIMUM RESALE PRICE (MRP) cena brez DDV]]*12,IF(TRIM(Tabela12[[#This Row],[Obračunska enota]])="3 Year(s)",Tabela12[[#This Row],[MAXIMUM RESALE PRICE (MRP) cena brez DDV]]/3,Tabela12[[#This Row],[MAXIMUM RESALE PRICE (MRP) cena brez DDV]]))</f>
        <v>136</v>
      </c>
      <c r="K332" s="228">
        <f>MPSA!$J332*1.22</f>
        <v>165.92</v>
      </c>
      <c r="L332" s="45"/>
      <c r="M332" s="46">
        <f t="shared" si="4"/>
        <v>0</v>
      </c>
      <c r="N332" s="46">
        <f>MPSA!$M332*1.22</f>
        <v>0</v>
      </c>
    </row>
    <row r="333" spans="1:14" ht="14.25" customHeight="1">
      <c r="A333" s="43" t="s">
        <v>1711</v>
      </c>
      <c r="B333" s="43" t="s">
        <v>1884</v>
      </c>
      <c r="C333" s="43" t="s">
        <v>276</v>
      </c>
      <c r="D333" s="43" t="s">
        <v>2047</v>
      </c>
      <c r="E333" s="44" t="s">
        <v>184</v>
      </c>
      <c r="F333" s="44" t="s">
        <v>2049</v>
      </c>
      <c r="G333" s="43" t="s">
        <v>246</v>
      </c>
      <c r="H333" s="43" t="s">
        <v>247</v>
      </c>
      <c r="I333" s="227">
        <v>528</v>
      </c>
      <c r="J333" s="220">
        <f>IF(TRIM(Tabela12[[#This Row],[Obračunska enota]])="1 Month(s)",Tabela12[[#This Row],[MAXIMUM RESALE PRICE (MRP) cena brez DDV]]*12,IF(TRIM(Tabela12[[#This Row],[Obračunska enota]])="3 Year(s)",Tabela12[[#This Row],[MAXIMUM RESALE PRICE (MRP) cena brez DDV]]/3,Tabela12[[#This Row],[MAXIMUM RESALE PRICE (MRP) cena brez DDV]]))</f>
        <v>176</v>
      </c>
      <c r="K333" s="228">
        <f>MPSA!$J333*1.22</f>
        <v>214.72</v>
      </c>
      <c r="L333" s="45"/>
      <c r="M333" s="46">
        <f t="shared" si="4"/>
        <v>0</v>
      </c>
      <c r="N333" s="46">
        <f>MPSA!$M333*1.22</f>
        <v>0</v>
      </c>
    </row>
    <row r="334" spans="1:14" ht="14.25" customHeight="1">
      <c r="A334" s="43" t="s">
        <v>1712</v>
      </c>
      <c r="B334" s="43" t="s">
        <v>1885</v>
      </c>
      <c r="C334" s="43" t="s">
        <v>460</v>
      </c>
      <c r="D334" s="43" t="s">
        <v>2047</v>
      </c>
      <c r="E334" s="44" t="s">
        <v>178</v>
      </c>
      <c r="F334" s="44" t="s">
        <v>2049</v>
      </c>
      <c r="G334" s="43" t="s">
        <v>246</v>
      </c>
      <c r="H334" s="43" t="s">
        <v>247</v>
      </c>
      <c r="I334" s="227">
        <v>425</v>
      </c>
      <c r="J334" s="220">
        <f>IF(TRIM(Tabela12[[#This Row],[Obračunska enota]])="1 Month(s)",Tabela12[[#This Row],[MAXIMUM RESALE PRICE (MRP) cena brez DDV]]*12,IF(TRIM(Tabela12[[#This Row],[Obračunska enota]])="3 Year(s)",Tabela12[[#This Row],[MAXIMUM RESALE PRICE (MRP) cena brez DDV]]/3,Tabela12[[#This Row],[MAXIMUM RESALE PRICE (MRP) cena brez DDV]]))</f>
        <v>141.66666666666666</v>
      </c>
      <c r="K334" s="228">
        <f>MPSA!$J334*1.22</f>
        <v>172.83333333333331</v>
      </c>
      <c r="L334" s="45"/>
      <c r="M334" s="46">
        <f t="shared" si="4"/>
        <v>0</v>
      </c>
      <c r="N334" s="46">
        <f>MPSA!$M334*1.22</f>
        <v>0</v>
      </c>
    </row>
    <row r="335" spans="1:14" ht="14.25" customHeight="1">
      <c r="A335" s="43" t="s">
        <v>1713</v>
      </c>
      <c r="B335" s="43" t="s">
        <v>1886</v>
      </c>
      <c r="C335" s="43" t="s">
        <v>206</v>
      </c>
      <c r="D335" s="43" t="s">
        <v>2047</v>
      </c>
      <c r="E335" s="44" t="s">
        <v>396</v>
      </c>
      <c r="F335" s="44" t="s">
        <v>2049</v>
      </c>
      <c r="G335" s="43" t="s">
        <v>246</v>
      </c>
      <c r="H335" s="43" t="s">
        <v>247</v>
      </c>
      <c r="I335" s="227">
        <v>5949</v>
      </c>
      <c r="J335" s="220">
        <f>IF(TRIM(Tabela12[[#This Row],[Obračunska enota]])="1 Month(s)",Tabela12[[#This Row],[MAXIMUM RESALE PRICE (MRP) cena brez DDV]]*12,IF(TRIM(Tabela12[[#This Row],[Obračunska enota]])="3 Year(s)",Tabela12[[#This Row],[MAXIMUM RESALE PRICE (MRP) cena brez DDV]]/3,Tabela12[[#This Row],[MAXIMUM RESALE PRICE (MRP) cena brez DDV]]))</f>
        <v>1983</v>
      </c>
      <c r="K335" s="228">
        <f>MPSA!$J335*1.22</f>
        <v>2419.2599999999998</v>
      </c>
      <c r="L335" s="45"/>
      <c r="M335" s="46">
        <f t="shared" si="4"/>
        <v>0</v>
      </c>
      <c r="N335" s="46">
        <f>MPSA!$M335*1.22</f>
        <v>0</v>
      </c>
    </row>
    <row r="336" spans="1:14" ht="14.25" customHeight="1">
      <c r="A336" s="43" t="s">
        <v>1714</v>
      </c>
      <c r="B336" s="43" t="s">
        <v>1887</v>
      </c>
      <c r="C336" s="43" t="s">
        <v>177</v>
      </c>
      <c r="D336" s="43" t="s">
        <v>2047</v>
      </c>
      <c r="E336" s="44" t="s">
        <v>907</v>
      </c>
      <c r="F336" s="44" t="s">
        <v>2049</v>
      </c>
      <c r="G336" s="43" t="s">
        <v>246</v>
      </c>
      <c r="H336" s="43" t="s">
        <v>247</v>
      </c>
      <c r="I336" s="227">
        <v>16439</v>
      </c>
      <c r="J336" s="220">
        <f>IF(TRIM(Tabela12[[#This Row],[Obračunska enota]])="1 Month(s)",Tabela12[[#This Row],[MAXIMUM RESALE PRICE (MRP) cena brez DDV]]*12,IF(TRIM(Tabela12[[#This Row],[Obračunska enota]])="3 Year(s)",Tabela12[[#This Row],[MAXIMUM RESALE PRICE (MRP) cena brez DDV]]/3,Tabela12[[#This Row],[MAXIMUM RESALE PRICE (MRP) cena brez DDV]]))</f>
        <v>5479.666666666667</v>
      </c>
      <c r="K336" s="228">
        <f>MPSA!$J336*1.22</f>
        <v>6685.1933333333336</v>
      </c>
      <c r="L336" s="45"/>
      <c r="M336" s="46">
        <f t="shared" si="4"/>
        <v>0</v>
      </c>
      <c r="N336" s="46">
        <f>MPSA!$M336*1.22</f>
        <v>0</v>
      </c>
    </row>
    <row r="337" spans="1:14" ht="14.25" customHeight="1">
      <c r="A337" s="43" t="s">
        <v>1715</v>
      </c>
      <c r="B337" s="43" t="s">
        <v>1888</v>
      </c>
      <c r="C337" s="43" t="s">
        <v>504</v>
      </c>
      <c r="D337" s="43" t="s">
        <v>2047</v>
      </c>
      <c r="E337" s="44" t="s">
        <v>178</v>
      </c>
      <c r="F337" s="44" t="s">
        <v>2049</v>
      </c>
      <c r="G337" s="43" t="s">
        <v>246</v>
      </c>
      <c r="H337" s="43" t="s">
        <v>247</v>
      </c>
      <c r="I337" s="227">
        <v>708</v>
      </c>
      <c r="J337" s="220">
        <f>IF(TRIM(Tabela12[[#This Row],[Obračunska enota]])="1 Month(s)",Tabela12[[#This Row],[MAXIMUM RESALE PRICE (MRP) cena brez DDV]]*12,IF(TRIM(Tabela12[[#This Row],[Obračunska enota]])="3 Year(s)",Tabela12[[#This Row],[MAXIMUM RESALE PRICE (MRP) cena brez DDV]]/3,Tabela12[[#This Row],[MAXIMUM RESALE PRICE (MRP) cena brez DDV]]))</f>
        <v>236</v>
      </c>
      <c r="K337" s="228">
        <f>MPSA!$J337*1.22</f>
        <v>287.92</v>
      </c>
      <c r="L337" s="45"/>
      <c r="M337" s="46">
        <f t="shared" si="4"/>
        <v>0</v>
      </c>
      <c r="N337" s="46">
        <f>MPSA!$M337*1.22</f>
        <v>0</v>
      </c>
    </row>
    <row r="338" spans="1:14" ht="14.25" customHeight="1">
      <c r="A338" s="43" t="s">
        <v>1716</v>
      </c>
      <c r="B338" s="43" t="s">
        <v>1889</v>
      </c>
      <c r="C338" s="43" t="s">
        <v>474</v>
      </c>
      <c r="D338" s="43" t="s">
        <v>2047</v>
      </c>
      <c r="E338" s="44" t="s">
        <v>184</v>
      </c>
      <c r="F338" s="44" t="s">
        <v>2049</v>
      </c>
      <c r="G338" s="43" t="s">
        <v>329</v>
      </c>
      <c r="H338" s="43" t="s">
        <v>181</v>
      </c>
      <c r="I338" s="227">
        <v>5.3</v>
      </c>
      <c r="J338" s="220">
        <f>IF(TRIM(Tabela12[[#This Row],[Obračunska enota]])="1 Month(s)",Tabela12[[#This Row],[MAXIMUM RESALE PRICE (MRP) cena brez DDV]]*12,IF(TRIM(Tabela12[[#This Row],[Obračunska enota]])="3 Year(s)",Tabela12[[#This Row],[MAXIMUM RESALE PRICE (MRP) cena brez DDV]]/3,Tabela12[[#This Row],[MAXIMUM RESALE PRICE (MRP) cena brez DDV]]))</f>
        <v>63.599999999999994</v>
      </c>
      <c r="K338" s="228">
        <f>MPSA!$J338*1.22</f>
        <v>77.591999999999985</v>
      </c>
      <c r="L338" s="45"/>
      <c r="M338" s="46">
        <f t="shared" si="4"/>
        <v>0</v>
      </c>
      <c r="N338" s="46">
        <f>MPSA!$M338*1.22</f>
        <v>0</v>
      </c>
    </row>
    <row r="339" spans="1:14" ht="14.25" customHeight="1">
      <c r="A339" s="43" t="s">
        <v>1717</v>
      </c>
      <c r="B339" s="43" t="s">
        <v>1890</v>
      </c>
      <c r="C339" s="43" t="s">
        <v>430</v>
      </c>
      <c r="D339" s="43" t="s">
        <v>2047</v>
      </c>
      <c r="E339" s="44" t="s">
        <v>184</v>
      </c>
      <c r="F339" s="44" t="s">
        <v>2049</v>
      </c>
      <c r="G339" s="43" t="s">
        <v>329</v>
      </c>
      <c r="H339" s="43" t="s">
        <v>181</v>
      </c>
      <c r="I339" s="227">
        <v>2.1</v>
      </c>
      <c r="J339" s="220">
        <f>IF(TRIM(Tabela12[[#This Row],[Obračunska enota]])="1 Month(s)",Tabela12[[#This Row],[MAXIMUM RESALE PRICE (MRP) cena brez DDV]]*12,IF(TRIM(Tabela12[[#This Row],[Obračunska enota]])="3 Year(s)",Tabela12[[#This Row],[MAXIMUM RESALE PRICE (MRP) cena brez DDV]]/3,Tabela12[[#This Row],[MAXIMUM RESALE PRICE (MRP) cena brez DDV]]))</f>
        <v>25.200000000000003</v>
      </c>
      <c r="K339" s="228">
        <f>MPSA!$J339*1.22</f>
        <v>30.744000000000003</v>
      </c>
      <c r="L339" s="45"/>
      <c r="M339" s="46">
        <f t="shared" si="4"/>
        <v>0</v>
      </c>
      <c r="N339" s="46">
        <f>MPSA!$M339*1.22</f>
        <v>0</v>
      </c>
    </row>
    <row r="340" spans="1:14" ht="14.25" customHeight="1">
      <c r="A340" s="43" t="s">
        <v>1717</v>
      </c>
      <c r="B340" s="43" t="s">
        <v>1890</v>
      </c>
      <c r="C340" s="43" t="s">
        <v>430</v>
      </c>
      <c r="D340" s="43" t="s">
        <v>2047</v>
      </c>
      <c r="E340" s="44" t="s">
        <v>184</v>
      </c>
      <c r="F340" s="44" t="s">
        <v>2049</v>
      </c>
      <c r="G340" s="43" t="s">
        <v>329</v>
      </c>
      <c r="H340" s="43" t="s">
        <v>434</v>
      </c>
      <c r="I340" s="227">
        <v>2.8</v>
      </c>
      <c r="J340" s="220">
        <f>IF(TRIM(Tabela12[[#This Row],[Obračunska enota]])="1 Month(s)",Tabela12[[#This Row],[MAXIMUM RESALE PRICE (MRP) cena brez DDV]]*12,IF(TRIM(Tabela12[[#This Row],[Obračunska enota]])="3 Year(s)",Tabela12[[#This Row],[MAXIMUM RESALE PRICE (MRP) cena brez DDV]]/3,Tabela12[[#This Row],[MAXIMUM RESALE PRICE (MRP) cena brez DDV]]))</f>
        <v>33.599999999999994</v>
      </c>
      <c r="K340" s="228">
        <f>MPSA!$J340*1.22</f>
        <v>40.99199999999999</v>
      </c>
      <c r="L340" s="45"/>
      <c r="M340" s="46">
        <f t="shared" si="4"/>
        <v>0</v>
      </c>
      <c r="N340" s="46">
        <f>MPSA!$M340*1.22</f>
        <v>0</v>
      </c>
    </row>
    <row r="341" spans="1:14" ht="14.25" customHeight="1">
      <c r="A341" s="43" t="s">
        <v>1718</v>
      </c>
      <c r="B341" s="43" t="s">
        <v>1891</v>
      </c>
      <c r="C341" s="43" t="s">
        <v>430</v>
      </c>
      <c r="D341" s="43" t="s">
        <v>2047</v>
      </c>
      <c r="E341" s="44" t="s">
        <v>184</v>
      </c>
      <c r="F341" s="44" t="s">
        <v>2049</v>
      </c>
      <c r="G341" s="43" t="s">
        <v>329</v>
      </c>
      <c r="H341" s="43" t="s">
        <v>181</v>
      </c>
      <c r="I341" s="227">
        <v>6.4</v>
      </c>
      <c r="J341" s="220">
        <f>IF(TRIM(Tabela12[[#This Row],[Obračunska enota]])="1 Month(s)",Tabela12[[#This Row],[MAXIMUM RESALE PRICE (MRP) cena brez DDV]]*12,IF(TRIM(Tabela12[[#This Row],[Obračunska enota]])="3 Year(s)",Tabela12[[#This Row],[MAXIMUM RESALE PRICE (MRP) cena brez DDV]]/3,Tabela12[[#This Row],[MAXIMUM RESALE PRICE (MRP) cena brez DDV]]))</f>
        <v>76.800000000000011</v>
      </c>
      <c r="K341" s="228">
        <f>MPSA!$J341*1.22</f>
        <v>93.696000000000012</v>
      </c>
      <c r="L341" s="45"/>
      <c r="M341" s="46">
        <f t="shared" si="4"/>
        <v>0</v>
      </c>
      <c r="N341" s="46">
        <f>MPSA!$M341*1.22</f>
        <v>0</v>
      </c>
    </row>
    <row r="342" spans="1:14" ht="14.25" customHeight="1">
      <c r="A342" s="43" t="s">
        <v>1718</v>
      </c>
      <c r="B342" s="43" t="s">
        <v>1891</v>
      </c>
      <c r="C342" s="43" t="s">
        <v>430</v>
      </c>
      <c r="D342" s="43" t="s">
        <v>2047</v>
      </c>
      <c r="E342" s="44" t="s">
        <v>184</v>
      </c>
      <c r="F342" s="44" t="s">
        <v>2049</v>
      </c>
      <c r="G342" s="43" t="s">
        <v>329</v>
      </c>
      <c r="H342" s="43" t="s">
        <v>434</v>
      </c>
      <c r="I342" s="227">
        <v>8.3000000000000007</v>
      </c>
      <c r="J342" s="220">
        <f>IF(TRIM(Tabela12[[#This Row],[Obračunska enota]])="1 Month(s)",Tabela12[[#This Row],[MAXIMUM RESALE PRICE (MRP) cena brez DDV]]*12,IF(TRIM(Tabela12[[#This Row],[Obračunska enota]])="3 Year(s)",Tabela12[[#This Row],[MAXIMUM RESALE PRICE (MRP) cena brez DDV]]/3,Tabela12[[#This Row],[MAXIMUM RESALE PRICE (MRP) cena brez DDV]]))</f>
        <v>99.600000000000009</v>
      </c>
      <c r="K342" s="228">
        <f>MPSA!$J342*1.22</f>
        <v>121.51200000000001</v>
      </c>
      <c r="L342" s="45"/>
      <c r="M342" s="46">
        <f t="shared" si="4"/>
        <v>0</v>
      </c>
      <c r="N342" s="46">
        <f>MPSA!$M342*1.22</f>
        <v>0</v>
      </c>
    </row>
    <row r="343" spans="1:14" ht="14.25" customHeight="1">
      <c r="A343" s="43" t="s">
        <v>1719</v>
      </c>
      <c r="B343" s="43" t="s">
        <v>1892</v>
      </c>
      <c r="C343" s="43" t="s">
        <v>430</v>
      </c>
      <c r="D343" s="43" t="s">
        <v>2047</v>
      </c>
      <c r="E343" s="44" t="s">
        <v>184</v>
      </c>
      <c r="F343" s="44" t="s">
        <v>2049</v>
      </c>
      <c r="G343" s="43" t="s">
        <v>329</v>
      </c>
      <c r="H343" s="43" t="s">
        <v>181</v>
      </c>
      <c r="I343" s="227">
        <v>4.3</v>
      </c>
      <c r="J343" s="220">
        <f>IF(TRIM(Tabela12[[#This Row],[Obračunska enota]])="1 Month(s)",Tabela12[[#This Row],[MAXIMUM RESALE PRICE (MRP) cena brez DDV]]*12,IF(TRIM(Tabela12[[#This Row],[Obračunska enota]])="3 Year(s)",Tabela12[[#This Row],[MAXIMUM RESALE PRICE (MRP) cena brez DDV]]/3,Tabela12[[#This Row],[MAXIMUM RESALE PRICE (MRP) cena brez DDV]]))</f>
        <v>51.599999999999994</v>
      </c>
      <c r="K343" s="228">
        <f>MPSA!$J343*1.22</f>
        <v>62.951999999999991</v>
      </c>
      <c r="L343" s="45"/>
      <c r="M343" s="46">
        <f t="shared" si="4"/>
        <v>0</v>
      </c>
      <c r="N343" s="46">
        <f>MPSA!$M343*1.22</f>
        <v>0</v>
      </c>
    </row>
    <row r="344" spans="1:14" ht="14.25" customHeight="1">
      <c r="A344" s="43" t="s">
        <v>1719</v>
      </c>
      <c r="B344" s="43" t="s">
        <v>1892</v>
      </c>
      <c r="C344" s="43" t="s">
        <v>430</v>
      </c>
      <c r="D344" s="43" t="s">
        <v>2047</v>
      </c>
      <c r="E344" s="44" t="s">
        <v>184</v>
      </c>
      <c r="F344" s="44" t="s">
        <v>2049</v>
      </c>
      <c r="G344" s="43" t="s">
        <v>329</v>
      </c>
      <c r="H344" s="43" t="s">
        <v>434</v>
      </c>
      <c r="I344" s="227">
        <v>5.5</v>
      </c>
      <c r="J344" s="220">
        <f>IF(TRIM(Tabela12[[#This Row],[Obračunska enota]])="1 Month(s)",Tabela12[[#This Row],[MAXIMUM RESALE PRICE (MRP) cena brez DDV]]*12,IF(TRIM(Tabela12[[#This Row],[Obračunska enota]])="3 Year(s)",Tabela12[[#This Row],[MAXIMUM RESALE PRICE (MRP) cena brez DDV]]/3,Tabela12[[#This Row],[MAXIMUM RESALE PRICE (MRP) cena brez DDV]]))</f>
        <v>66</v>
      </c>
      <c r="K344" s="228">
        <f>MPSA!$J344*1.22</f>
        <v>80.52</v>
      </c>
      <c r="L344" s="45"/>
      <c r="M344" s="46">
        <f t="shared" si="4"/>
        <v>0</v>
      </c>
      <c r="N344" s="46">
        <f>MPSA!$M344*1.22</f>
        <v>0</v>
      </c>
    </row>
    <row r="345" spans="1:14" ht="14.25" customHeight="1">
      <c r="A345" s="43" t="s">
        <v>1720</v>
      </c>
      <c r="B345" s="43" t="s">
        <v>1893</v>
      </c>
      <c r="C345" s="43" t="s">
        <v>445</v>
      </c>
      <c r="D345" s="43" t="s">
        <v>2047</v>
      </c>
      <c r="E345" s="44" t="s">
        <v>184</v>
      </c>
      <c r="F345" s="44" t="s">
        <v>2049</v>
      </c>
      <c r="G345" s="43" t="s">
        <v>329</v>
      </c>
      <c r="H345" s="43" t="s">
        <v>181</v>
      </c>
      <c r="I345" s="227">
        <v>5.3</v>
      </c>
      <c r="J345" s="220">
        <f>IF(TRIM(Tabela12[[#This Row],[Obračunska enota]])="1 Month(s)",Tabela12[[#This Row],[MAXIMUM RESALE PRICE (MRP) cena brez DDV]]*12,IF(TRIM(Tabela12[[#This Row],[Obračunska enota]])="3 Year(s)",Tabela12[[#This Row],[MAXIMUM RESALE PRICE (MRP) cena brez DDV]]/3,Tabela12[[#This Row],[MAXIMUM RESALE PRICE (MRP) cena brez DDV]]))</f>
        <v>63.599999999999994</v>
      </c>
      <c r="K345" s="228">
        <f>MPSA!$J345*1.22</f>
        <v>77.591999999999985</v>
      </c>
      <c r="L345" s="45"/>
      <c r="M345" s="46">
        <f t="shared" si="4"/>
        <v>0</v>
      </c>
      <c r="N345" s="46">
        <f>MPSA!$M345*1.22</f>
        <v>0</v>
      </c>
    </row>
    <row r="346" spans="1:14" ht="14.25" customHeight="1">
      <c r="A346" s="43" t="s">
        <v>1720</v>
      </c>
      <c r="B346" s="43" t="s">
        <v>1893</v>
      </c>
      <c r="C346" s="43" t="s">
        <v>445</v>
      </c>
      <c r="D346" s="43" t="s">
        <v>2047</v>
      </c>
      <c r="E346" s="44" t="s">
        <v>184</v>
      </c>
      <c r="F346" s="44" t="s">
        <v>2049</v>
      </c>
      <c r="G346" s="43" t="s">
        <v>329</v>
      </c>
      <c r="H346" s="43" t="s">
        <v>434</v>
      </c>
      <c r="I346" s="227">
        <v>6.9</v>
      </c>
      <c r="J346" s="220">
        <f>IF(TRIM(Tabela12[[#This Row],[Obračunska enota]])="1 Month(s)",Tabela12[[#This Row],[MAXIMUM RESALE PRICE (MRP) cena brez DDV]]*12,IF(TRIM(Tabela12[[#This Row],[Obračunska enota]])="3 Year(s)",Tabela12[[#This Row],[MAXIMUM RESALE PRICE (MRP) cena brez DDV]]/3,Tabela12[[#This Row],[MAXIMUM RESALE PRICE (MRP) cena brez DDV]]))</f>
        <v>82.800000000000011</v>
      </c>
      <c r="K346" s="228">
        <f>MPSA!$J346*1.22</f>
        <v>101.01600000000001</v>
      </c>
      <c r="L346" s="45"/>
      <c r="M346" s="46">
        <f t="shared" si="4"/>
        <v>0</v>
      </c>
      <c r="N346" s="46">
        <f>MPSA!$M346*1.22</f>
        <v>0</v>
      </c>
    </row>
    <row r="347" spans="1:14" ht="14.25" customHeight="1">
      <c r="A347" s="43" t="s">
        <v>501</v>
      </c>
      <c r="B347" s="43" t="s">
        <v>502</v>
      </c>
      <c r="C347" s="43" t="s">
        <v>63</v>
      </c>
      <c r="D347" s="43" t="s">
        <v>2047</v>
      </c>
      <c r="E347" s="44" t="s">
        <v>465</v>
      </c>
      <c r="F347" s="44" t="s">
        <v>431</v>
      </c>
      <c r="G347" s="43" t="s">
        <v>329</v>
      </c>
      <c r="H347" s="43" t="s">
        <v>181</v>
      </c>
      <c r="I347" s="227">
        <v>6</v>
      </c>
      <c r="J347" s="220">
        <f>IF(TRIM(Tabela12[[#This Row],[Obračunska enota]])="1 Month(s)",Tabela12[[#This Row],[MAXIMUM RESALE PRICE (MRP) cena brez DDV]]*12,IF(TRIM(Tabela12[[#This Row],[Obračunska enota]])="3 Year(s)",Tabela12[[#This Row],[MAXIMUM RESALE PRICE (MRP) cena brez DDV]]/3,Tabela12[[#This Row],[MAXIMUM RESALE PRICE (MRP) cena brez DDV]]))</f>
        <v>72</v>
      </c>
      <c r="K347" s="228">
        <f>MPSA!$J347*1.22</f>
        <v>87.84</v>
      </c>
      <c r="L347" s="45"/>
      <c r="M347" s="46">
        <f t="shared" si="4"/>
        <v>0</v>
      </c>
      <c r="N347" s="46">
        <f>MPSA!$M347*1.22</f>
        <v>0</v>
      </c>
    </row>
    <row r="348" spans="1:14" ht="14.25" customHeight="1">
      <c r="A348" s="43" t="s">
        <v>503</v>
      </c>
      <c r="B348" s="43" t="s">
        <v>1894</v>
      </c>
      <c r="C348" s="43" t="s">
        <v>504</v>
      </c>
      <c r="D348" s="43" t="s">
        <v>2047</v>
      </c>
      <c r="E348" s="44" t="s">
        <v>465</v>
      </c>
      <c r="F348" s="44" t="s">
        <v>431</v>
      </c>
      <c r="G348" s="43" t="s">
        <v>329</v>
      </c>
      <c r="H348" s="43" t="s">
        <v>181</v>
      </c>
      <c r="I348" s="227">
        <v>25</v>
      </c>
      <c r="J348" s="220">
        <f>IF(TRIM(Tabela12[[#This Row],[Obračunska enota]])="1 Month(s)",Tabela12[[#This Row],[MAXIMUM RESALE PRICE (MRP) cena brez DDV]]*12,IF(TRIM(Tabela12[[#This Row],[Obračunska enota]])="3 Year(s)",Tabela12[[#This Row],[MAXIMUM RESALE PRICE (MRP) cena brez DDV]]/3,Tabela12[[#This Row],[MAXIMUM RESALE PRICE (MRP) cena brez DDV]]))</f>
        <v>300</v>
      </c>
      <c r="K348" s="228">
        <f>MPSA!$J348*1.22</f>
        <v>366</v>
      </c>
      <c r="L348" s="45"/>
      <c r="M348" s="46">
        <f t="shared" si="4"/>
        <v>0</v>
      </c>
      <c r="N348" s="46">
        <f>MPSA!$M348*1.22</f>
        <v>0</v>
      </c>
    </row>
    <row r="349" spans="1:14" ht="14.25" customHeight="1">
      <c r="A349" s="43" t="s">
        <v>505</v>
      </c>
      <c r="B349" s="43" t="s">
        <v>1895</v>
      </c>
      <c r="C349" s="43" t="s">
        <v>476</v>
      </c>
      <c r="D349" s="43" t="s">
        <v>2047</v>
      </c>
      <c r="E349" s="44" t="s">
        <v>465</v>
      </c>
      <c r="F349" s="44" t="s">
        <v>431</v>
      </c>
      <c r="G349" s="43" t="s">
        <v>329</v>
      </c>
      <c r="H349" s="43" t="s">
        <v>181</v>
      </c>
      <c r="I349" s="227">
        <v>4.5999999999999996</v>
      </c>
      <c r="J349" s="220">
        <f>IF(TRIM(Tabela12[[#This Row],[Obračunska enota]])="1 Month(s)",Tabela12[[#This Row],[MAXIMUM RESALE PRICE (MRP) cena brez DDV]]*12,IF(TRIM(Tabela12[[#This Row],[Obračunska enota]])="3 Year(s)",Tabela12[[#This Row],[MAXIMUM RESALE PRICE (MRP) cena brez DDV]]/3,Tabela12[[#This Row],[MAXIMUM RESALE PRICE (MRP) cena brez DDV]]))</f>
        <v>55.199999999999996</v>
      </c>
      <c r="K349" s="228">
        <f>MPSA!$J349*1.22</f>
        <v>67.343999999999994</v>
      </c>
      <c r="L349" s="45"/>
      <c r="M349" s="46">
        <f t="shared" si="4"/>
        <v>0</v>
      </c>
      <c r="N349" s="46">
        <f>MPSA!$M349*1.22</f>
        <v>0</v>
      </c>
    </row>
    <row r="350" spans="1:14" ht="14.25" customHeight="1">
      <c r="A350" s="43" t="s">
        <v>506</v>
      </c>
      <c r="B350" s="43" t="s">
        <v>1896</v>
      </c>
      <c r="C350" s="43" t="s">
        <v>504</v>
      </c>
      <c r="D350" s="43" t="s">
        <v>2047</v>
      </c>
      <c r="E350" s="44" t="s">
        <v>465</v>
      </c>
      <c r="F350" s="44" t="s">
        <v>431</v>
      </c>
      <c r="G350" s="43" t="s">
        <v>329</v>
      </c>
      <c r="H350" s="43" t="s">
        <v>181</v>
      </c>
      <c r="I350" s="227">
        <v>13</v>
      </c>
      <c r="J350" s="220">
        <f>IF(TRIM(Tabela12[[#This Row],[Obračunska enota]])="1 Month(s)",Tabela12[[#This Row],[MAXIMUM RESALE PRICE (MRP) cena brez DDV]]*12,IF(TRIM(Tabela12[[#This Row],[Obračunska enota]])="3 Year(s)",Tabela12[[#This Row],[MAXIMUM RESALE PRICE (MRP) cena brez DDV]]/3,Tabela12[[#This Row],[MAXIMUM RESALE PRICE (MRP) cena brez DDV]]))</f>
        <v>156</v>
      </c>
      <c r="K350" s="228">
        <f>MPSA!$J350*1.22</f>
        <v>190.32</v>
      </c>
      <c r="L350" s="45"/>
      <c r="M350" s="46">
        <f t="shared" si="4"/>
        <v>0</v>
      </c>
      <c r="N350" s="46">
        <f>MPSA!$M350*1.22</f>
        <v>0</v>
      </c>
    </row>
    <row r="351" spans="1:14" ht="14.25" customHeight="1">
      <c r="A351" s="43" t="s">
        <v>507</v>
      </c>
      <c r="B351" s="43" t="s">
        <v>1897</v>
      </c>
      <c r="C351" s="43" t="s">
        <v>504</v>
      </c>
      <c r="D351" s="43" t="s">
        <v>2047</v>
      </c>
      <c r="E351" s="44" t="s">
        <v>465</v>
      </c>
      <c r="F351" s="44" t="s">
        <v>431</v>
      </c>
      <c r="G351" s="43" t="s">
        <v>329</v>
      </c>
      <c r="H351" s="43" t="s">
        <v>181</v>
      </c>
      <c r="I351" s="227">
        <v>25</v>
      </c>
      <c r="J351" s="220">
        <f>IF(TRIM(Tabela12[[#This Row],[Obračunska enota]])="1 Month(s)",Tabela12[[#This Row],[MAXIMUM RESALE PRICE (MRP) cena brez DDV]]*12,IF(TRIM(Tabela12[[#This Row],[Obračunska enota]])="3 Year(s)",Tabela12[[#This Row],[MAXIMUM RESALE PRICE (MRP) cena brez DDV]]/3,Tabela12[[#This Row],[MAXIMUM RESALE PRICE (MRP) cena brez DDV]]))</f>
        <v>300</v>
      </c>
      <c r="K351" s="228">
        <f>MPSA!$J351*1.22</f>
        <v>366</v>
      </c>
      <c r="L351" s="45"/>
      <c r="M351" s="46">
        <f t="shared" si="4"/>
        <v>0</v>
      </c>
      <c r="N351" s="46">
        <f>MPSA!$M351*1.22</f>
        <v>0</v>
      </c>
    </row>
    <row r="352" spans="1:14" ht="14.25" customHeight="1">
      <c r="A352" s="43" t="s">
        <v>850</v>
      </c>
      <c r="B352" s="43" t="s">
        <v>851</v>
      </c>
      <c r="C352" s="43" t="s">
        <v>63</v>
      </c>
      <c r="D352" s="43" t="s">
        <v>2047</v>
      </c>
      <c r="E352" s="44" t="s">
        <v>465</v>
      </c>
      <c r="F352" s="44" t="s">
        <v>849</v>
      </c>
      <c r="G352" s="43" t="s">
        <v>329</v>
      </c>
      <c r="H352" s="43" t="s">
        <v>181</v>
      </c>
      <c r="I352" s="227">
        <v>8</v>
      </c>
      <c r="J352" s="220">
        <f>IF(TRIM(Tabela12[[#This Row],[Obračunska enota]])="1 Month(s)",Tabela12[[#This Row],[MAXIMUM RESALE PRICE (MRP) cena brez DDV]]*12,IF(TRIM(Tabela12[[#This Row],[Obračunska enota]])="3 Year(s)",Tabela12[[#This Row],[MAXIMUM RESALE PRICE (MRP) cena brez DDV]]/3,Tabela12[[#This Row],[MAXIMUM RESALE PRICE (MRP) cena brez DDV]]))</f>
        <v>96</v>
      </c>
      <c r="K352" s="228">
        <f>MPSA!$J352*1.22</f>
        <v>117.12</v>
      </c>
      <c r="L352" s="45"/>
      <c r="M352" s="46">
        <f t="shared" si="4"/>
        <v>0</v>
      </c>
      <c r="N352" s="46">
        <f>MPSA!$M352*1.22</f>
        <v>0</v>
      </c>
    </row>
    <row r="353" spans="1:14" ht="14.25" customHeight="1">
      <c r="A353" s="43" t="s">
        <v>852</v>
      </c>
      <c r="B353" s="43" t="s">
        <v>853</v>
      </c>
      <c r="C353" s="43" t="s">
        <v>63</v>
      </c>
      <c r="D353" s="43" t="s">
        <v>2047</v>
      </c>
      <c r="E353" s="44" t="s">
        <v>184</v>
      </c>
      <c r="F353" s="44" t="s">
        <v>849</v>
      </c>
      <c r="G353" s="43" t="s">
        <v>329</v>
      </c>
      <c r="H353" s="43" t="s">
        <v>181</v>
      </c>
      <c r="I353" s="227">
        <v>17</v>
      </c>
      <c r="J353" s="220">
        <f>IF(TRIM(Tabela12[[#This Row],[Obračunska enota]])="1 Month(s)",Tabela12[[#This Row],[MAXIMUM RESALE PRICE (MRP) cena brez DDV]]*12,IF(TRIM(Tabela12[[#This Row],[Obračunska enota]])="3 Year(s)",Tabela12[[#This Row],[MAXIMUM RESALE PRICE (MRP) cena brez DDV]]/3,Tabela12[[#This Row],[MAXIMUM RESALE PRICE (MRP) cena brez DDV]]))</f>
        <v>204</v>
      </c>
      <c r="K353" s="228">
        <f>MPSA!$J353*1.22</f>
        <v>248.88</v>
      </c>
      <c r="L353" s="45"/>
      <c r="M353" s="46">
        <f t="shared" si="4"/>
        <v>0</v>
      </c>
      <c r="N353" s="46">
        <f>MPSA!$M353*1.22</f>
        <v>0</v>
      </c>
    </row>
    <row r="354" spans="1:14" ht="14.25" customHeight="1">
      <c r="A354" s="43" t="s">
        <v>508</v>
      </c>
      <c r="B354" s="43" t="s">
        <v>1898</v>
      </c>
      <c r="C354" s="43" t="s">
        <v>504</v>
      </c>
      <c r="D354" s="43" t="s">
        <v>2047</v>
      </c>
      <c r="E354" s="44" t="s">
        <v>465</v>
      </c>
      <c r="F354" s="44" t="s">
        <v>431</v>
      </c>
      <c r="G354" s="43" t="s">
        <v>329</v>
      </c>
      <c r="H354" s="43" t="s">
        <v>181</v>
      </c>
      <c r="I354" s="227">
        <v>6.9</v>
      </c>
      <c r="J354" s="220">
        <f>IF(TRIM(Tabela12[[#This Row],[Obračunska enota]])="1 Month(s)",Tabela12[[#This Row],[MAXIMUM RESALE PRICE (MRP) cena brez DDV]]*12,IF(TRIM(Tabela12[[#This Row],[Obračunska enota]])="3 Year(s)",Tabela12[[#This Row],[MAXIMUM RESALE PRICE (MRP) cena brez DDV]]/3,Tabela12[[#This Row],[MAXIMUM RESALE PRICE (MRP) cena brez DDV]]))</f>
        <v>82.800000000000011</v>
      </c>
      <c r="K354" s="228">
        <f>MPSA!$J354*1.22</f>
        <v>101.01600000000001</v>
      </c>
      <c r="L354" s="45"/>
      <c r="M354" s="46">
        <f t="shared" si="4"/>
        <v>0</v>
      </c>
      <c r="N354" s="46">
        <f>MPSA!$M354*1.22</f>
        <v>0</v>
      </c>
    </row>
    <row r="355" spans="1:14" ht="14.25" customHeight="1">
      <c r="A355" s="43" t="s">
        <v>509</v>
      </c>
      <c r="B355" s="43" t="s">
        <v>1899</v>
      </c>
      <c r="C355" s="43" t="s">
        <v>504</v>
      </c>
      <c r="D355" s="43" t="s">
        <v>2047</v>
      </c>
      <c r="E355" s="44" t="s">
        <v>184</v>
      </c>
      <c r="F355" s="44" t="s">
        <v>431</v>
      </c>
      <c r="G355" s="43" t="s">
        <v>329</v>
      </c>
      <c r="H355" s="43" t="s">
        <v>181</v>
      </c>
      <c r="I355" s="227">
        <v>31.7</v>
      </c>
      <c r="J355" s="220">
        <f>IF(TRIM(Tabela12[[#This Row],[Obračunska enota]])="1 Month(s)",Tabela12[[#This Row],[MAXIMUM RESALE PRICE (MRP) cena brez DDV]]*12,IF(TRIM(Tabela12[[#This Row],[Obračunska enota]])="3 Year(s)",Tabela12[[#This Row],[MAXIMUM RESALE PRICE (MRP) cena brez DDV]]/3,Tabela12[[#This Row],[MAXIMUM RESALE PRICE (MRP) cena brez DDV]]))</f>
        <v>380.4</v>
      </c>
      <c r="K355" s="228">
        <f>MPSA!$J355*1.22</f>
        <v>464.08799999999997</v>
      </c>
      <c r="L355" s="45"/>
      <c r="M355" s="46">
        <f t="shared" si="4"/>
        <v>0</v>
      </c>
      <c r="N355" s="46">
        <f>MPSA!$M355*1.22</f>
        <v>0</v>
      </c>
    </row>
    <row r="356" spans="1:14" ht="14.25" customHeight="1">
      <c r="A356" s="43" t="s">
        <v>510</v>
      </c>
      <c r="B356" s="43" t="s">
        <v>1900</v>
      </c>
      <c r="C356" s="43" t="s">
        <v>504</v>
      </c>
      <c r="D356" s="43" t="s">
        <v>2047</v>
      </c>
      <c r="E356" s="44" t="s">
        <v>465</v>
      </c>
      <c r="F356" s="44" t="s">
        <v>431</v>
      </c>
      <c r="G356" s="43" t="s">
        <v>329</v>
      </c>
      <c r="H356" s="43" t="s">
        <v>181</v>
      </c>
      <c r="I356" s="227">
        <v>26.1</v>
      </c>
      <c r="J356" s="220">
        <f>IF(TRIM(Tabela12[[#This Row],[Obračunska enota]])="1 Month(s)",Tabela12[[#This Row],[MAXIMUM RESALE PRICE (MRP) cena brez DDV]]*12,IF(TRIM(Tabela12[[#This Row],[Obračunska enota]])="3 Year(s)",Tabela12[[#This Row],[MAXIMUM RESALE PRICE (MRP) cena brez DDV]]/3,Tabela12[[#This Row],[MAXIMUM RESALE PRICE (MRP) cena brez DDV]]))</f>
        <v>313.20000000000005</v>
      </c>
      <c r="K356" s="228">
        <f>MPSA!$J356*1.22</f>
        <v>382.10400000000004</v>
      </c>
      <c r="L356" s="45"/>
      <c r="M356" s="46">
        <f t="shared" si="4"/>
        <v>0</v>
      </c>
      <c r="N356" s="46">
        <f>MPSA!$M356*1.22</f>
        <v>0</v>
      </c>
    </row>
    <row r="357" spans="1:14" ht="14.25" customHeight="1">
      <c r="A357" s="43" t="s">
        <v>511</v>
      </c>
      <c r="B357" s="43" t="s">
        <v>1901</v>
      </c>
      <c r="C357" s="43" t="s">
        <v>504</v>
      </c>
      <c r="D357" s="43" t="s">
        <v>2047</v>
      </c>
      <c r="E357" s="44" t="s">
        <v>465</v>
      </c>
      <c r="F357" s="44" t="s">
        <v>431</v>
      </c>
      <c r="G357" s="43" t="s">
        <v>329</v>
      </c>
      <c r="H357" s="43" t="s">
        <v>181</v>
      </c>
      <c r="I357" s="227">
        <v>6.9</v>
      </c>
      <c r="J357" s="220">
        <f>IF(TRIM(Tabela12[[#This Row],[Obračunska enota]])="1 Month(s)",Tabela12[[#This Row],[MAXIMUM RESALE PRICE (MRP) cena brez DDV]]*12,IF(TRIM(Tabela12[[#This Row],[Obračunska enota]])="3 Year(s)",Tabela12[[#This Row],[MAXIMUM RESALE PRICE (MRP) cena brez DDV]]/3,Tabela12[[#This Row],[MAXIMUM RESALE PRICE (MRP) cena brez DDV]]))</f>
        <v>82.800000000000011</v>
      </c>
      <c r="K357" s="228">
        <f>MPSA!$J357*1.22</f>
        <v>101.01600000000001</v>
      </c>
      <c r="L357" s="45"/>
      <c r="M357" s="46">
        <f t="shared" si="4"/>
        <v>0</v>
      </c>
      <c r="N357" s="46">
        <f>MPSA!$M357*1.22</f>
        <v>0</v>
      </c>
    </row>
    <row r="358" spans="1:14" ht="14.25" customHeight="1">
      <c r="A358" s="43" t="s">
        <v>512</v>
      </c>
      <c r="B358" s="43" t="s">
        <v>1902</v>
      </c>
      <c r="C358" s="43" t="s">
        <v>504</v>
      </c>
      <c r="D358" s="43" t="s">
        <v>2047</v>
      </c>
      <c r="E358" s="44" t="s">
        <v>184</v>
      </c>
      <c r="F358" s="44" t="s">
        <v>431</v>
      </c>
      <c r="G358" s="43" t="s">
        <v>329</v>
      </c>
      <c r="H358" s="43" t="s">
        <v>181</v>
      </c>
      <c r="I358" s="227">
        <v>31.7</v>
      </c>
      <c r="J358" s="220">
        <f>IF(TRIM(Tabela12[[#This Row],[Obračunska enota]])="1 Month(s)",Tabela12[[#This Row],[MAXIMUM RESALE PRICE (MRP) cena brez DDV]]*12,IF(TRIM(Tabela12[[#This Row],[Obračunska enota]])="3 Year(s)",Tabela12[[#This Row],[MAXIMUM RESALE PRICE (MRP) cena brez DDV]]/3,Tabela12[[#This Row],[MAXIMUM RESALE PRICE (MRP) cena brez DDV]]))</f>
        <v>380.4</v>
      </c>
      <c r="K358" s="228">
        <f>MPSA!$J358*1.22</f>
        <v>464.08799999999997</v>
      </c>
      <c r="L358" s="45"/>
      <c r="M358" s="46">
        <f t="shared" si="4"/>
        <v>0</v>
      </c>
      <c r="N358" s="46">
        <f>MPSA!$M358*1.22</f>
        <v>0</v>
      </c>
    </row>
    <row r="359" spans="1:14" ht="14.25" customHeight="1">
      <c r="A359" s="43" t="s">
        <v>513</v>
      </c>
      <c r="B359" s="43" t="s">
        <v>1903</v>
      </c>
      <c r="C359" s="43" t="s">
        <v>478</v>
      </c>
      <c r="D359" s="43" t="s">
        <v>2047</v>
      </c>
      <c r="E359" s="44" t="s">
        <v>184</v>
      </c>
      <c r="F359" s="44" t="s">
        <v>431</v>
      </c>
      <c r="G359" s="43" t="s">
        <v>329</v>
      </c>
      <c r="H359" s="43" t="s">
        <v>181</v>
      </c>
      <c r="I359" s="227">
        <v>10.6</v>
      </c>
      <c r="J359" s="220">
        <f>IF(TRIM(Tabela12[[#This Row],[Obračunska enota]])="1 Month(s)",Tabela12[[#This Row],[MAXIMUM RESALE PRICE (MRP) cena brez DDV]]*12,IF(TRIM(Tabela12[[#This Row],[Obračunska enota]])="3 Year(s)",Tabela12[[#This Row],[MAXIMUM RESALE PRICE (MRP) cena brez DDV]]/3,Tabela12[[#This Row],[MAXIMUM RESALE PRICE (MRP) cena brez DDV]]))</f>
        <v>127.19999999999999</v>
      </c>
      <c r="K359" s="228">
        <f>MPSA!$J359*1.22</f>
        <v>155.18399999999997</v>
      </c>
      <c r="L359" s="45"/>
      <c r="M359" s="46">
        <f t="shared" si="4"/>
        <v>0</v>
      </c>
      <c r="N359" s="46">
        <f>MPSA!$M359*1.22</f>
        <v>0</v>
      </c>
    </row>
    <row r="360" spans="1:14" ht="14.25" customHeight="1">
      <c r="A360" s="43" t="s">
        <v>1721</v>
      </c>
      <c r="B360" s="43" t="s">
        <v>1904</v>
      </c>
      <c r="C360" s="43" t="s">
        <v>478</v>
      </c>
      <c r="D360" s="43" t="s">
        <v>2047</v>
      </c>
      <c r="E360" s="44" t="s">
        <v>184</v>
      </c>
      <c r="F360" s="44" t="s">
        <v>2049</v>
      </c>
      <c r="G360" s="43" t="s">
        <v>329</v>
      </c>
      <c r="H360" s="43" t="s">
        <v>181</v>
      </c>
      <c r="I360" s="227">
        <v>3.2</v>
      </c>
      <c r="J360" s="220">
        <f>IF(TRIM(Tabela12[[#This Row],[Obračunska enota]])="1 Month(s)",Tabela12[[#This Row],[MAXIMUM RESALE PRICE (MRP) cena brez DDV]]*12,IF(TRIM(Tabela12[[#This Row],[Obračunska enota]])="3 Year(s)",Tabela12[[#This Row],[MAXIMUM RESALE PRICE (MRP) cena brez DDV]]/3,Tabela12[[#This Row],[MAXIMUM RESALE PRICE (MRP) cena brez DDV]]))</f>
        <v>38.400000000000006</v>
      </c>
      <c r="K360" s="228">
        <f>MPSA!$J360*1.22</f>
        <v>46.848000000000006</v>
      </c>
      <c r="L360" s="45"/>
      <c r="M360" s="46">
        <f t="shared" si="4"/>
        <v>0</v>
      </c>
      <c r="N360" s="46">
        <f>MPSA!$M360*1.22</f>
        <v>0</v>
      </c>
    </row>
    <row r="361" spans="1:14" ht="14.25" customHeight="1">
      <c r="A361" s="43" t="s">
        <v>514</v>
      </c>
      <c r="B361" s="43" t="s">
        <v>515</v>
      </c>
      <c r="C361" s="43" t="s">
        <v>516</v>
      </c>
      <c r="D361" s="43" t="s">
        <v>2047</v>
      </c>
      <c r="E361" s="44" t="s">
        <v>465</v>
      </c>
      <c r="F361" s="44" t="s">
        <v>431</v>
      </c>
      <c r="G361" s="43" t="s">
        <v>329</v>
      </c>
      <c r="H361" s="43" t="s">
        <v>181</v>
      </c>
      <c r="I361" s="227">
        <v>2.2999999999999998</v>
      </c>
      <c r="J361" s="220">
        <f>IF(TRIM(Tabela12[[#This Row],[Obračunska enota]])="1 Month(s)",Tabela12[[#This Row],[MAXIMUM RESALE PRICE (MRP) cena brez DDV]]*12,IF(TRIM(Tabela12[[#This Row],[Obračunska enota]])="3 Year(s)",Tabela12[[#This Row],[MAXIMUM RESALE PRICE (MRP) cena brez DDV]]/3,Tabela12[[#This Row],[MAXIMUM RESALE PRICE (MRP) cena brez DDV]]))</f>
        <v>27.599999999999998</v>
      </c>
      <c r="K361" s="228">
        <f>MPSA!$J361*1.22</f>
        <v>33.671999999999997</v>
      </c>
      <c r="L361" s="45"/>
      <c r="M361" s="46">
        <f t="shared" si="4"/>
        <v>0</v>
      </c>
      <c r="N361" s="46">
        <f>MPSA!$M361*1.22</f>
        <v>0</v>
      </c>
    </row>
    <row r="362" spans="1:14" ht="14.25" customHeight="1">
      <c r="A362" s="43" t="s">
        <v>517</v>
      </c>
      <c r="B362" s="43" t="s">
        <v>518</v>
      </c>
      <c r="C362" s="43" t="s">
        <v>481</v>
      </c>
      <c r="D362" s="43" t="s">
        <v>2047</v>
      </c>
      <c r="E362" s="44" t="s">
        <v>465</v>
      </c>
      <c r="F362" s="44" t="s">
        <v>431</v>
      </c>
      <c r="G362" s="43" t="s">
        <v>329</v>
      </c>
      <c r="H362" s="43" t="s">
        <v>181</v>
      </c>
      <c r="I362" s="227">
        <v>15.7</v>
      </c>
      <c r="J362" s="220">
        <f>IF(TRIM(Tabela12[[#This Row],[Obračunska enota]])="1 Month(s)",Tabela12[[#This Row],[MAXIMUM RESALE PRICE (MRP) cena brez DDV]]*12,IF(TRIM(Tabela12[[#This Row],[Obračunska enota]])="3 Year(s)",Tabela12[[#This Row],[MAXIMUM RESALE PRICE (MRP) cena brez DDV]]/3,Tabela12[[#This Row],[MAXIMUM RESALE PRICE (MRP) cena brez DDV]]))</f>
        <v>188.39999999999998</v>
      </c>
      <c r="K362" s="228">
        <f>MPSA!$J362*1.22</f>
        <v>229.84799999999996</v>
      </c>
      <c r="L362" s="45"/>
      <c r="M362" s="46">
        <f t="shared" si="4"/>
        <v>0</v>
      </c>
      <c r="N362" s="46">
        <f>MPSA!$M362*1.22</f>
        <v>0</v>
      </c>
    </row>
    <row r="363" spans="1:14" ht="14.25" customHeight="1">
      <c r="A363" s="43" t="s">
        <v>519</v>
      </c>
      <c r="B363" s="43" t="s">
        <v>520</v>
      </c>
      <c r="C363" s="43" t="s">
        <v>481</v>
      </c>
      <c r="D363" s="43" t="s">
        <v>2047</v>
      </c>
      <c r="E363" s="44" t="s">
        <v>184</v>
      </c>
      <c r="F363" s="44" t="s">
        <v>431</v>
      </c>
      <c r="G363" s="43" t="s">
        <v>329</v>
      </c>
      <c r="H363" s="43" t="s">
        <v>181</v>
      </c>
      <c r="I363" s="227">
        <v>16.100000000000001</v>
      </c>
      <c r="J363" s="220">
        <f>IF(TRIM(Tabela12[[#This Row],[Obračunska enota]])="1 Month(s)",Tabela12[[#This Row],[MAXIMUM RESALE PRICE (MRP) cena brez DDV]]*12,IF(TRIM(Tabela12[[#This Row],[Obračunska enota]])="3 Year(s)",Tabela12[[#This Row],[MAXIMUM RESALE PRICE (MRP) cena brez DDV]]/3,Tabela12[[#This Row],[MAXIMUM RESALE PRICE (MRP) cena brez DDV]]))</f>
        <v>193.20000000000002</v>
      </c>
      <c r="K363" s="228">
        <f>MPSA!$J363*1.22</f>
        <v>235.70400000000001</v>
      </c>
      <c r="L363" s="45"/>
      <c r="M363" s="46">
        <f t="shared" si="4"/>
        <v>0</v>
      </c>
      <c r="N363" s="46">
        <f>MPSA!$M363*1.22</f>
        <v>0</v>
      </c>
    </row>
    <row r="364" spans="1:14" ht="14.25" customHeight="1">
      <c r="A364" s="43" t="s">
        <v>1722</v>
      </c>
      <c r="B364" s="43" t="s">
        <v>1905</v>
      </c>
      <c r="C364" s="43" t="s">
        <v>481</v>
      </c>
      <c r="D364" s="43" t="s">
        <v>2047</v>
      </c>
      <c r="E364" s="44" t="s">
        <v>184</v>
      </c>
      <c r="F364" s="44" t="s">
        <v>2049</v>
      </c>
      <c r="G364" s="43" t="s">
        <v>329</v>
      </c>
      <c r="H364" s="43" t="s">
        <v>181</v>
      </c>
      <c r="I364" s="227">
        <v>5.4</v>
      </c>
      <c r="J364" s="220">
        <f>IF(TRIM(Tabela12[[#This Row],[Obračunska enota]])="1 Month(s)",Tabela12[[#This Row],[MAXIMUM RESALE PRICE (MRP) cena brez DDV]]*12,IF(TRIM(Tabela12[[#This Row],[Obračunska enota]])="3 Year(s)",Tabela12[[#This Row],[MAXIMUM RESALE PRICE (MRP) cena brez DDV]]/3,Tabela12[[#This Row],[MAXIMUM RESALE PRICE (MRP) cena brez DDV]]))</f>
        <v>64.800000000000011</v>
      </c>
      <c r="K364" s="228">
        <f>MPSA!$J364*1.22</f>
        <v>79.056000000000012</v>
      </c>
      <c r="L364" s="45"/>
      <c r="M364" s="46">
        <f t="shared" si="4"/>
        <v>0</v>
      </c>
      <c r="N364" s="46">
        <f>MPSA!$M364*1.22</f>
        <v>0</v>
      </c>
    </row>
    <row r="365" spans="1:14" ht="14.25" customHeight="1">
      <c r="A365" s="43" t="s">
        <v>521</v>
      </c>
      <c r="B365" s="43" t="s">
        <v>518</v>
      </c>
      <c r="C365" s="43" t="s">
        <v>481</v>
      </c>
      <c r="D365" s="43" t="s">
        <v>2047</v>
      </c>
      <c r="E365" s="44" t="s">
        <v>465</v>
      </c>
      <c r="F365" s="44" t="s">
        <v>431</v>
      </c>
      <c r="G365" s="43" t="s">
        <v>329</v>
      </c>
      <c r="H365" s="43" t="s">
        <v>181</v>
      </c>
      <c r="I365" s="227">
        <v>15.7</v>
      </c>
      <c r="J365" s="220">
        <f>IF(TRIM(Tabela12[[#This Row],[Obračunska enota]])="1 Month(s)",Tabela12[[#This Row],[MAXIMUM RESALE PRICE (MRP) cena brez DDV]]*12,IF(TRIM(Tabela12[[#This Row],[Obračunska enota]])="3 Year(s)",Tabela12[[#This Row],[MAXIMUM RESALE PRICE (MRP) cena brez DDV]]/3,Tabela12[[#This Row],[MAXIMUM RESALE PRICE (MRP) cena brez DDV]]))</f>
        <v>188.39999999999998</v>
      </c>
      <c r="K365" s="228">
        <f>MPSA!$J365*1.22</f>
        <v>229.84799999999996</v>
      </c>
      <c r="L365" s="45"/>
      <c r="M365" s="46">
        <f t="shared" si="4"/>
        <v>0</v>
      </c>
      <c r="N365" s="46">
        <f>MPSA!$M365*1.22</f>
        <v>0</v>
      </c>
    </row>
    <row r="366" spans="1:14" ht="14.25" customHeight="1">
      <c r="A366" s="43" t="s">
        <v>523</v>
      </c>
      <c r="B366" s="43" t="s">
        <v>524</v>
      </c>
      <c r="C366" s="43" t="s">
        <v>525</v>
      </c>
      <c r="D366" s="43" t="s">
        <v>2047</v>
      </c>
      <c r="E366" s="44" t="s">
        <v>465</v>
      </c>
      <c r="F366" s="44" t="s">
        <v>431</v>
      </c>
      <c r="G366" s="43" t="s">
        <v>329</v>
      </c>
      <c r="H366" s="43" t="s">
        <v>181</v>
      </c>
      <c r="I366" s="227">
        <v>12.7</v>
      </c>
      <c r="J366" s="220">
        <f>IF(TRIM(Tabela12[[#This Row],[Obračunska enota]])="1 Month(s)",Tabela12[[#This Row],[MAXIMUM RESALE PRICE (MRP) cena brez DDV]]*12,IF(TRIM(Tabela12[[#This Row],[Obračunska enota]])="3 Year(s)",Tabela12[[#This Row],[MAXIMUM RESALE PRICE (MRP) cena brez DDV]]/3,Tabela12[[#This Row],[MAXIMUM RESALE PRICE (MRP) cena brez DDV]]))</f>
        <v>152.39999999999998</v>
      </c>
      <c r="K366" s="228">
        <f>MPSA!$J366*1.22</f>
        <v>185.92799999999997</v>
      </c>
      <c r="L366" s="45"/>
      <c r="M366" s="46">
        <f t="shared" si="4"/>
        <v>0</v>
      </c>
      <c r="N366" s="46">
        <f>MPSA!$M366*1.22</f>
        <v>0</v>
      </c>
    </row>
    <row r="367" spans="1:14" ht="14.25" customHeight="1">
      <c r="A367" s="43" t="s">
        <v>526</v>
      </c>
      <c r="B367" s="43" t="s">
        <v>527</v>
      </c>
      <c r="C367" s="43" t="s">
        <v>528</v>
      </c>
      <c r="D367" s="43" t="s">
        <v>2047</v>
      </c>
      <c r="E367" s="44" t="s">
        <v>465</v>
      </c>
      <c r="F367" s="44" t="s">
        <v>431</v>
      </c>
      <c r="G367" s="43" t="s">
        <v>329</v>
      </c>
      <c r="H367" s="43" t="s">
        <v>181</v>
      </c>
      <c r="I367" s="227">
        <v>25.3</v>
      </c>
      <c r="J367" s="220">
        <f>IF(TRIM(Tabela12[[#This Row],[Obračunska enota]])="1 Month(s)",Tabela12[[#This Row],[MAXIMUM RESALE PRICE (MRP) cena brez DDV]]*12,IF(TRIM(Tabela12[[#This Row],[Obračunska enota]])="3 Year(s)",Tabela12[[#This Row],[MAXIMUM RESALE PRICE (MRP) cena brez DDV]]/3,Tabela12[[#This Row],[MAXIMUM RESALE PRICE (MRP) cena brez DDV]]))</f>
        <v>303.60000000000002</v>
      </c>
      <c r="K367" s="228">
        <f>MPSA!$J367*1.22</f>
        <v>370.392</v>
      </c>
      <c r="L367" s="45"/>
      <c r="M367" s="46">
        <f t="shared" si="4"/>
        <v>0</v>
      </c>
      <c r="N367" s="46">
        <f>MPSA!$M367*1.22</f>
        <v>0</v>
      </c>
    </row>
    <row r="368" spans="1:14" ht="14.25" customHeight="1">
      <c r="A368" s="43" t="s">
        <v>947</v>
      </c>
      <c r="B368" s="43" t="s">
        <v>948</v>
      </c>
      <c r="C368" s="43" t="s">
        <v>211</v>
      </c>
      <c r="D368" s="43" t="s">
        <v>2047</v>
      </c>
      <c r="E368" s="44" t="s">
        <v>907</v>
      </c>
      <c r="F368" s="44" t="s">
        <v>861</v>
      </c>
      <c r="G368" s="43" t="s">
        <v>180</v>
      </c>
      <c r="H368" s="43" t="s">
        <v>181</v>
      </c>
      <c r="I368" s="227">
        <v>126</v>
      </c>
      <c r="J368" s="220">
        <f>IF(TRIM(Tabela12[[#This Row],[Obračunska enota]])="1 Month(s)",Tabela12[[#This Row],[MAXIMUM RESALE PRICE (MRP) cena brez DDV]]*12,IF(TRIM(Tabela12[[#This Row],[Obračunska enota]])="3 Year(s)",Tabela12[[#This Row],[MAXIMUM RESALE PRICE (MRP) cena brez DDV]]/3,Tabela12[[#This Row],[MAXIMUM RESALE PRICE (MRP) cena brez DDV]]))</f>
        <v>126</v>
      </c>
      <c r="K368" s="228">
        <f>MPSA!$J368*1.22</f>
        <v>153.72</v>
      </c>
      <c r="L368" s="45"/>
      <c r="M368" s="46">
        <f t="shared" si="4"/>
        <v>0</v>
      </c>
      <c r="N368" s="46">
        <f>MPSA!$M368*1.22</f>
        <v>0</v>
      </c>
    </row>
    <row r="369" spans="1:14" ht="14.25" customHeight="1">
      <c r="A369" s="43" t="s">
        <v>1031</v>
      </c>
      <c r="B369" s="43" t="s">
        <v>1032</v>
      </c>
      <c r="C369" s="43" t="s">
        <v>211</v>
      </c>
      <c r="D369" s="43" t="s">
        <v>2047</v>
      </c>
      <c r="E369" s="44" t="s">
        <v>907</v>
      </c>
      <c r="F369" s="44" t="s">
        <v>959</v>
      </c>
      <c r="G369" s="43" t="s">
        <v>246</v>
      </c>
      <c r="H369" s="43" t="s">
        <v>247</v>
      </c>
      <c r="I369" s="227">
        <v>219</v>
      </c>
      <c r="J369" s="220">
        <f>IF(TRIM(Tabela12[[#This Row],[Obračunska enota]])="1 Month(s)",Tabela12[[#This Row],[MAXIMUM RESALE PRICE (MRP) cena brez DDV]]*12,IF(TRIM(Tabela12[[#This Row],[Obračunska enota]])="3 Year(s)",Tabela12[[#This Row],[MAXIMUM RESALE PRICE (MRP) cena brez DDV]]/3,Tabela12[[#This Row],[MAXIMUM RESALE PRICE (MRP) cena brez DDV]]))</f>
        <v>73</v>
      </c>
      <c r="K369" s="228">
        <f>MPSA!$J369*1.22</f>
        <v>89.06</v>
      </c>
      <c r="L369" s="45"/>
      <c r="M369" s="46">
        <f t="shared" si="4"/>
        <v>0</v>
      </c>
      <c r="N369" s="46">
        <f>MPSA!$M369*1.22</f>
        <v>0</v>
      </c>
    </row>
    <row r="370" spans="1:14" ht="14.25" customHeight="1">
      <c r="A370" s="43" t="s">
        <v>1163</v>
      </c>
      <c r="B370" s="43" t="s">
        <v>1164</v>
      </c>
      <c r="C370" s="43" t="s">
        <v>211</v>
      </c>
      <c r="D370" s="43" t="s">
        <v>2047</v>
      </c>
      <c r="E370" s="44" t="s">
        <v>907</v>
      </c>
      <c r="F370" s="44" t="s">
        <v>1090</v>
      </c>
      <c r="G370" s="43" t="s">
        <v>329</v>
      </c>
      <c r="H370" s="43" t="s">
        <v>181</v>
      </c>
      <c r="I370" s="227">
        <v>2.6</v>
      </c>
      <c r="J370" s="220">
        <f>IF(TRIM(Tabela12[[#This Row],[Obračunska enota]])="1 Month(s)",Tabela12[[#This Row],[MAXIMUM RESALE PRICE (MRP) cena brez DDV]]*12,IF(TRIM(Tabela12[[#This Row],[Obračunska enota]])="3 Year(s)",Tabela12[[#This Row],[MAXIMUM RESALE PRICE (MRP) cena brez DDV]]/3,Tabela12[[#This Row],[MAXIMUM RESALE PRICE (MRP) cena brez DDV]]))</f>
        <v>31.200000000000003</v>
      </c>
      <c r="K370" s="228">
        <f>MPSA!$J370*1.22</f>
        <v>38.064</v>
      </c>
      <c r="L370" s="45"/>
      <c r="M370" s="46">
        <f t="shared" si="4"/>
        <v>0</v>
      </c>
      <c r="N370" s="46">
        <f>MPSA!$M370*1.22</f>
        <v>0</v>
      </c>
    </row>
    <row r="371" spans="1:14" ht="14.25" customHeight="1">
      <c r="A371" s="43" t="s">
        <v>1033</v>
      </c>
      <c r="B371" s="43" t="s">
        <v>1034</v>
      </c>
      <c r="C371" s="43" t="s">
        <v>1035</v>
      </c>
      <c r="D371" s="43" t="s">
        <v>2047</v>
      </c>
      <c r="E371" s="44" t="s">
        <v>907</v>
      </c>
      <c r="F371" s="44" t="s">
        <v>959</v>
      </c>
      <c r="G371" s="43" t="s">
        <v>246</v>
      </c>
      <c r="H371" s="43" t="s">
        <v>247</v>
      </c>
      <c r="I371" s="227">
        <v>179</v>
      </c>
      <c r="J371" s="220">
        <f>IF(TRIM(Tabela12[[#This Row],[Obračunska enota]])="1 Month(s)",Tabela12[[#This Row],[MAXIMUM RESALE PRICE (MRP) cena brez DDV]]*12,IF(TRIM(Tabela12[[#This Row],[Obračunska enota]])="3 Year(s)",Tabela12[[#This Row],[MAXIMUM RESALE PRICE (MRP) cena brez DDV]]/3,Tabela12[[#This Row],[MAXIMUM RESALE PRICE (MRP) cena brez DDV]]))</f>
        <v>59.666666666666664</v>
      </c>
      <c r="K371" s="228">
        <f>MPSA!$J371*1.22</f>
        <v>72.793333333333322</v>
      </c>
      <c r="L371" s="45"/>
      <c r="M371" s="46">
        <f t="shared" si="4"/>
        <v>0</v>
      </c>
      <c r="N371" s="46">
        <f>MPSA!$M371*1.22</f>
        <v>0</v>
      </c>
    </row>
    <row r="372" spans="1:14" ht="14.25" customHeight="1">
      <c r="A372" s="43" t="s">
        <v>1165</v>
      </c>
      <c r="B372" s="43" t="s">
        <v>1166</v>
      </c>
      <c r="C372" s="43" t="s">
        <v>1035</v>
      </c>
      <c r="D372" s="43" t="s">
        <v>2047</v>
      </c>
      <c r="E372" s="44" t="s">
        <v>907</v>
      </c>
      <c r="F372" s="44" t="s">
        <v>1090</v>
      </c>
      <c r="G372" s="43" t="s">
        <v>329</v>
      </c>
      <c r="H372" s="43" t="s">
        <v>181</v>
      </c>
      <c r="I372" s="227">
        <v>2.13</v>
      </c>
      <c r="J372" s="220">
        <f>IF(TRIM(Tabela12[[#This Row],[Obračunska enota]])="1 Month(s)",Tabela12[[#This Row],[MAXIMUM RESALE PRICE (MRP) cena brez DDV]]*12,IF(TRIM(Tabela12[[#This Row],[Obračunska enota]])="3 Year(s)",Tabela12[[#This Row],[MAXIMUM RESALE PRICE (MRP) cena brez DDV]]/3,Tabela12[[#This Row],[MAXIMUM RESALE PRICE (MRP) cena brez DDV]]))</f>
        <v>25.56</v>
      </c>
      <c r="K372" s="228">
        <f>MPSA!$J372*1.22</f>
        <v>31.183199999999999</v>
      </c>
      <c r="L372" s="45"/>
      <c r="M372" s="46">
        <f t="shared" si="4"/>
        <v>0</v>
      </c>
      <c r="N372" s="46">
        <f>MPSA!$M372*1.22</f>
        <v>0</v>
      </c>
    </row>
    <row r="373" spans="1:14" ht="14.25" customHeight="1">
      <c r="A373" s="43" t="s">
        <v>1036</v>
      </c>
      <c r="B373" s="43" t="s">
        <v>1037</v>
      </c>
      <c r="C373" s="43" t="s">
        <v>1038</v>
      </c>
      <c r="D373" s="43" t="s">
        <v>2047</v>
      </c>
      <c r="E373" s="44" t="s">
        <v>907</v>
      </c>
      <c r="F373" s="44" t="s">
        <v>959</v>
      </c>
      <c r="G373" s="43" t="s">
        <v>246</v>
      </c>
      <c r="H373" s="43" t="s">
        <v>247</v>
      </c>
      <c r="I373" s="227">
        <v>378</v>
      </c>
      <c r="J373" s="220">
        <f>IF(TRIM(Tabela12[[#This Row],[Obračunska enota]])="1 Month(s)",Tabela12[[#This Row],[MAXIMUM RESALE PRICE (MRP) cena brez DDV]]*12,IF(TRIM(Tabela12[[#This Row],[Obračunska enota]])="3 Year(s)",Tabela12[[#This Row],[MAXIMUM RESALE PRICE (MRP) cena brez DDV]]/3,Tabela12[[#This Row],[MAXIMUM RESALE PRICE (MRP) cena brez DDV]]))</f>
        <v>126</v>
      </c>
      <c r="K373" s="228">
        <f>MPSA!$J373*1.22</f>
        <v>153.72</v>
      </c>
      <c r="L373" s="45"/>
      <c r="M373" s="46">
        <f t="shared" ref="M373:M436" si="5">L373*J373</f>
        <v>0</v>
      </c>
      <c r="N373" s="46">
        <f>MPSA!$M373*1.22</f>
        <v>0</v>
      </c>
    </row>
    <row r="374" spans="1:14" ht="14.25" customHeight="1">
      <c r="A374" s="43" t="s">
        <v>1167</v>
      </c>
      <c r="B374" s="43" t="s">
        <v>1168</v>
      </c>
      <c r="C374" s="43" t="s">
        <v>1038</v>
      </c>
      <c r="D374" s="43" t="s">
        <v>2047</v>
      </c>
      <c r="E374" s="44" t="s">
        <v>907</v>
      </c>
      <c r="F374" s="44" t="s">
        <v>1090</v>
      </c>
      <c r="G374" s="43" t="s">
        <v>329</v>
      </c>
      <c r="H374" s="43" t="s">
        <v>181</v>
      </c>
      <c r="I374" s="227">
        <v>4.5</v>
      </c>
      <c r="J374" s="220">
        <f>IF(TRIM(Tabela12[[#This Row],[Obračunska enota]])="1 Month(s)",Tabela12[[#This Row],[MAXIMUM RESALE PRICE (MRP) cena brez DDV]]*12,IF(TRIM(Tabela12[[#This Row],[Obračunska enota]])="3 Year(s)",Tabela12[[#This Row],[MAXIMUM RESALE PRICE (MRP) cena brez DDV]]/3,Tabela12[[#This Row],[MAXIMUM RESALE PRICE (MRP) cena brez DDV]]))</f>
        <v>54</v>
      </c>
      <c r="K374" s="228">
        <f>MPSA!$J374*1.22</f>
        <v>65.88</v>
      </c>
      <c r="L374" s="45"/>
      <c r="M374" s="46">
        <f t="shared" si="5"/>
        <v>0</v>
      </c>
      <c r="N374" s="46">
        <f>MPSA!$M374*1.22</f>
        <v>0</v>
      </c>
    </row>
    <row r="375" spans="1:14" ht="14.25" customHeight="1">
      <c r="A375" s="43" t="s">
        <v>1039</v>
      </c>
      <c r="B375" s="43" t="s">
        <v>1040</v>
      </c>
      <c r="C375" s="43" t="s">
        <v>1038</v>
      </c>
      <c r="D375" s="43" t="s">
        <v>2047</v>
      </c>
      <c r="E375" s="44" t="s">
        <v>907</v>
      </c>
      <c r="F375" s="44" t="s">
        <v>959</v>
      </c>
      <c r="G375" s="43" t="s">
        <v>246</v>
      </c>
      <c r="H375" s="43" t="s">
        <v>247</v>
      </c>
      <c r="I375" s="227">
        <v>258</v>
      </c>
      <c r="J375" s="220">
        <f>IF(TRIM(Tabela12[[#This Row],[Obračunska enota]])="1 Month(s)",Tabela12[[#This Row],[MAXIMUM RESALE PRICE (MRP) cena brez DDV]]*12,IF(TRIM(Tabela12[[#This Row],[Obračunska enota]])="3 Year(s)",Tabela12[[#This Row],[MAXIMUM RESALE PRICE (MRP) cena brez DDV]]/3,Tabela12[[#This Row],[MAXIMUM RESALE PRICE (MRP) cena brez DDV]]))</f>
        <v>86</v>
      </c>
      <c r="K375" s="228">
        <f>MPSA!$J375*1.22</f>
        <v>104.92</v>
      </c>
      <c r="L375" s="45"/>
      <c r="M375" s="46">
        <f t="shared" si="5"/>
        <v>0</v>
      </c>
      <c r="N375" s="46">
        <f>MPSA!$M375*1.22</f>
        <v>0</v>
      </c>
    </row>
    <row r="376" spans="1:14" ht="14.25" customHeight="1">
      <c r="A376" s="43" t="s">
        <v>1041</v>
      </c>
      <c r="B376" s="43" t="s">
        <v>1042</v>
      </c>
      <c r="C376" s="43" t="s">
        <v>1038</v>
      </c>
      <c r="D376" s="43" t="s">
        <v>2047</v>
      </c>
      <c r="E376" s="44" t="s">
        <v>907</v>
      </c>
      <c r="F376" s="44" t="s">
        <v>959</v>
      </c>
      <c r="G376" s="43" t="s">
        <v>246</v>
      </c>
      <c r="H376" s="43" t="s">
        <v>247</v>
      </c>
      <c r="I376" s="227">
        <v>969</v>
      </c>
      <c r="J376" s="220">
        <f>IF(TRIM(Tabela12[[#This Row],[Obračunska enota]])="1 Month(s)",Tabela12[[#This Row],[MAXIMUM RESALE PRICE (MRP) cena brez DDV]]*12,IF(TRIM(Tabela12[[#This Row],[Obračunska enota]])="3 Year(s)",Tabela12[[#This Row],[MAXIMUM RESALE PRICE (MRP) cena brez DDV]]/3,Tabela12[[#This Row],[MAXIMUM RESALE PRICE (MRP) cena brez DDV]]))</f>
        <v>323</v>
      </c>
      <c r="K376" s="228">
        <f>MPSA!$J376*1.22</f>
        <v>394.06</v>
      </c>
      <c r="L376" s="45"/>
      <c r="M376" s="46">
        <f t="shared" si="5"/>
        <v>0</v>
      </c>
      <c r="N376" s="46">
        <f>MPSA!$M376*1.22</f>
        <v>0</v>
      </c>
    </row>
    <row r="377" spans="1:14" ht="14.25" customHeight="1">
      <c r="A377" s="43" t="s">
        <v>1043</v>
      </c>
      <c r="B377" s="43" t="s">
        <v>1044</v>
      </c>
      <c r="C377" s="43" t="s">
        <v>1038</v>
      </c>
      <c r="D377" s="43" t="s">
        <v>2047</v>
      </c>
      <c r="E377" s="44" t="s">
        <v>907</v>
      </c>
      <c r="F377" s="44" t="s">
        <v>959</v>
      </c>
      <c r="G377" s="43" t="s">
        <v>246</v>
      </c>
      <c r="H377" s="43" t="s">
        <v>247</v>
      </c>
      <c r="I377" s="227">
        <v>1381</v>
      </c>
      <c r="J377" s="220">
        <f>IF(TRIM(Tabela12[[#This Row],[Obračunska enota]])="1 Month(s)",Tabela12[[#This Row],[MAXIMUM RESALE PRICE (MRP) cena brez DDV]]*12,IF(TRIM(Tabela12[[#This Row],[Obračunska enota]])="3 Year(s)",Tabela12[[#This Row],[MAXIMUM RESALE PRICE (MRP) cena brez DDV]]/3,Tabela12[[#This Row],[MAXIMUM RESALE PRICE (MRP) cena brez DDV]]))</f>
        <v>460.33333333333331</v>
      </c>
      <c r="K377" s="228">
        <f>MPSA!$J377*1.22</f>
        <v>561.60666666666668</v>
      </c>
      <c r="L377" s="45"/>
      <c r="M377" s="46">
        <f t="shared" si="5"/>
        <v>0</v>
      </c>
      <c r="N377" s="46">
        <f>MPSA!$M377*1.22</f>
        <v>0</v>
      </c>
    </row>
    <row r="378" spans="1:14" ht="14.25" customHeight="1">
      <c r="A378" s="43" t="s">
        <v>1045</v>
      </c>
      <c r="B378" s="43" t="s">
        <v>1046</v>
      </c>
      <c r="C378" s="43" t="s">
        <v>1038</v>
      </c>
      <c r="D378" s="43" t="s">
        <v>2047</v>
      </c>
      <c r="E378" s="44" t="s">
        <v>907</v>
      </c>
      <c r="F378" s="44" t="s">
        <v>959</v>
      </c>
      <c r="G378" s="43" t="s">
        <v>246</v>
      </c>
      <c r="H378" s="43" t="s">
        <v>247</v>
      </c>
      <c r="I378" s="227">
        <v>283</v>
      </c>
      <c r="J378" s="220">
        <f>IF(TRIM(Tabela12[[#This Row],[Obračunska enota]])="1 Month(s)",Tabela12[[#This Row],[MAXIMUM RESALE PRICE (MRP) cena brez DDV]]*12,IF(TRIM(Tabela12[[#This Row],[Obračunska enota]])="3 Year(s)",Tabela12[[#This Row],[MAXIMUM RESALE PRICE (MRP) cena brez DDV]]/3,Tabela12[[#This Row],[MAXIMUM RESALE PRICE (MRP) cena brez DDV]]))</f>
        <v>94.333333333333329</v>
      </c>
      <c r="K378" s="228">
        <f>MPSA!$J378*1.22</f>
        <v>115.08666666666666</v>
      </c>
      <c r="L378" s="45"/>
      <c r="M378" s="46">
        <f t="shared" si="5"/>
        <v>0</v>
      </c>
      <c r="N378" s="46">
        <f>MPSA!$M378*1.22</f>
        <v>0</v>
      </c>
    </row>
    <row r="379" spans="1:14" ht="14.25" customHeight="1">
      <c r="A379" s="43" t="s">
        <v>949</v>
      </c>
      <c r="B379" s="43" t="s">
        <v>950</v>
      </c>
      <c r="C379" s="43" t="s">
        <v>211</v>
      </c>
      <c r="D379" s="43" t="s">
        <v>2047</v>
      </c>
      <c r="E379" s="44" t="s">
        <v>907</v>
      </c>
      <c r="F379" s="44" t="s">
        <v>861</v>
      </c>
      <c r="G379" s="43" t="s">
        <v>180</v>
      </c>
      <c r="H379" s="43" t="s">
        <v>181</v>
      </c>
      <c r="I379" s="227">
        <v>712</v>
      </c>
      <c r="J379" s="220">
        <f>IF(TRIM(Tabela12[[#This Row],[Obračunska enota]])="1 Month(s)",Tabela12[[#This Row],[MAXIMUM RESALE PRICE (MRP) cena brez DDV]]*12,IF(TRIM(Tabela12[[#This Row],[Obračunska enota]])="3 Year(s)",Tabela12[[#This Row],[MAXIMUM RESALE PRICE (MRP) cena brez DDV]]/3,Tabela12[[#This Row],[MAXIMUM RESALE PRICE (MRP) cena brez DDV]]))</f>
        <v>712</v>
      </c>
      <c r="K379" s="228">
        <f>MPSA!$J379*1.22</f>
        <v>868.64</v>
      </c>
      <c r="L379" s="45"/>
      <c r="M379" s="46">
        <f t="shared" si="5"/>
        <v>0</v>
      </c>
      <c r="N379" s="46">
        <f>MPSA!$M379*1.22</f>
        <v>0</v>
      </c>
    </row>
    <row r="380" spans="1:14" ht="14.25" customHeight="1">
      <c r="A380" s="43" t="s">
        <v>1047</v>
      </c>
      <c r="B380" s="43" t="s">
        <v>1048</v>
      </c>
      <c r="C380" s="43" t="s">
        <v>211</v>
      </c>
      <c r="D380" s="43" t="s">
        <v>2047</v>
      </c>
      <c r="E380" s="44" t="s">
        <v>907</v>
      </c>
      <c r="F380" s="44" t="s">
        <v>959</v>
      </c>
      <c r="G380" s="43" t="s">
        <v>246</v>
      </c>
      <c r="H380" s="43" t="s">
        <v>247</v>
      </c>
      <c r="I380" s="227">
        <v>1246</v>
      </c>
      <c r="J380" s="220">
        <f>IF(TRIM(Tabela12[[#This Row],[Obračunska enota]])="1 Month(s)",Tabela12[[#This Row],[MAXIMUM RESALE PRICE (MRP) cena brez DDV]]*12,IF(TRIM(Tabela12[[#This Row],[Obračunska enota]])="3 Year(s)",Tabela12[[#This Row],[MAXIMUM RESALE PRICE (MRP) cena brez DDV]]/3,Tabela12[[#This Row],[MAXIMUM RESALE PRICE (MRP) cena brez DDV]]))</f>
        <v>415.33333333333331</v>
      </c>
      <c r="K380" s="228">
        <f>MPSA!$J380*1.22</f>
        <v>506.70666666666665</v>
      </c>
      <c r="L380" s="45"/>
      <c r="M380" s="46">
        <f t="shared" si="5"/>
        <v>0</v>
      </c>
      <c r="N380" s="46">
        <f>MPSA!$M380*1.22</f>
        <v>0</v>
      </c>
    </row>
    <row r="381" spans="1:14" ht="14.25" customHeight="1">
      <c r="A381" s="43" t="s">
        <v>1169</v>
      </c>
      <c r="B381" s="43" t="s">
        <v>1170</v>
      </c>
      <c r="C381" s="43" t="s">
        <v>211</v>
      </c>
      <c r="D381" s="43" t="s">
        <v>2047</v>
      </c>
      <c r="E381" s="44" t="s">
        <v>907</v>
      </c>
      <c r="F381" s="44" t="s">
        <v>1090</v>
      </c>
      <c r="G381" s="43" t="s">
        <v>329</v>
      </c>
      <c r="H381" s="43" t="s">
        <v>181</v>
      </c>
      <c r="I381" s="227">
        <v>15</v>
      </c>
      <c r="J381" s="220">
        <f>IF(TRIM(Tabela12[[#This Row],[Obračunska enota]])="1 Month(s)",Tabela12[[#This Row],[MAXIMUM RESALE PRICE (MRP) cena brez DDV]]*12,IF(TRIM(Tabela12[[#This Row],[Obračunska enota]])="3 Year(s)",Tabela12[[#This Row],[MAXIMUM RESALE PRICE (MRP) cena brez DDV]]/3,Tabela12[[#This Row],[MAXIMUM RESALE PRICE (MRP) cena brez DDV]]))</f>
        <v>180</v>
      </c>
      <c r="K381" s="228">
        <f>MPSA!$J381*1.22</f>
        <v>219.6</v>
      </c>
      <c r="L381" s="45"/>
      <c r="M381" s="46">
        <f t="shared" si="5"/>
        <v>0</v>
      </c>
      <c r="N381" s="46">
        <f>MPSA!$M381*1.22</f>
        <v>0</v>
      </c>
    </row>
    <row r="382" spans="1:14" ht="14.25" customHeight="1">
      <c r="A382" s="43" t="s">
        <v>1723</v>
      </c>
      <c r="B382" s="43" t="s">
        <v>1906</v>
      </c>
      <c r="C382" s="43" t="s">
        <v>211</v>
      </c>
      <c r="D382" s="43" t="s">
        <v>2047</v>
      </c>
      <c r="E382" s="44" t="s">
        <v>907</v>
      </c>
      <c r="F382" s="44" t="s">
        <v>2049</v>
      </c>
      <c r="G382" s="43" t="s">
        <v>246</v>
      </c>
      <c r="H382" s="43" t="s">
        <v>247</v>
      </c>
      <c r="I382" s="227">
        <v>1027</v>
      </c>
      <c r="J382" s="220">
        <f>IF(TRIM(Tabela12[[#This Row],[Obračunska enota]])="1 Month(s)",Tabela12[[#This Row],[MAXIMUM RESALE PRICE (MRP) cena brez DDV]]*12,IF(TRIM(Tabela12[[#This Row],[Obračunska enota]])="3 Year(s)",Tabela12[[#This Row],[MAXIMUM RESALE PRICE (MRP) cena brez DDV]]/3,Tabela12[[#This Row],[MAXIMUM RESALE PRICE (MRP) cena brez DDV]]))</f>
        <v>342.33333333333331</v>
      </c>
      <c r="K382" s="228">
        <f>MPSA!$J382*1.22</f>
        <v>417.64666666666665</v>
      </c>
      <c r="L382" s="45"/>
      <c r="M382" s="46">
        <f t="shared" si="5"/>
        <v>0</v>
      </c>
      <c r="N382" s="46">
        <f>MPSA!$M382*1.22</f>
        <v>0</v>
      </c>
    </row>
    <row r="383" spans="1:14" ht="14.25" customHeight="1">
      <c r="A383" s="43" t="s">
        <v>1049</v>
      </c>
      <c r="B383" s="43" t="s">
        <v>1050</v>
      </c>
      <c r="C383" s="43" t="s">
        <v>1035</v>
      </c>
      <c r="D383" s="43" t="s">
        <v>2047</v>
      </c>
      <c r="E383" s="44" t="s">
        <v>907</v>
      </c>
      <c r="F383" s="44" t="s">
        <v>959</v>
      </c>
      <c r="G383" s="43" t="s">
        <v>246</v>
      </c>
      <c r="H383" s="43" t="s">
        <v>247</v>
      </c>
      <c r="I383" s="227">
        <v>487</v>
      </c>
      <c r="J383" s="220">
        <f>IF(TRIM(Tabela12[[#This Row],[Obračunska enota]])="1 Month(s)",Tabela12[[#This Row],[MAXIMUM RESALE PRICE (MRP) cena brez DDV]]*12,IF(TRIM(Tabela12[[#This Row],[Obračunska enota]])="3 Year(s)",Tabela12[[#This Row],[MAXIMUM RESALE PRICE (MRP) cena brez DDV]]/3,Tabela12[[#This Row],[MAXIMUM RESALE PRICE (MRP) cena brez DDV]]))</f>
        <v>162.33333333333334</v>
      </c>
      <c r="K383" s="228">
        <f>MPSA!$J383*1.22</f>
        <v>198.04666666666668</v>
      </c>
      <c r="L383" s="45"/>
      <c r="M383" s="46">
        <f t="shared" si="5"/>
        <v>0</v>
      </c>
      <c r="N383" s="46">
        <f>MPSA!$M383*1.22</f>
        <v>0</v>
      </c>
    </row>
    <row r="384" spans="1:14" ht="14.25" customHeight="1">
      <c r="A384" s="43" t="s">
        <v>1171</v>
      </c>
      <c r="B384" s="43" t="s">
        <v>1172</v>
      </c>
      <c r="C384" s="43" t="s">
        <v>1035</v>
      </c>
      <c r="D384" s="43" t="s">
        <v>2047</v>
      </c>
      <c r="E384" s="44" t="s">
        <v>907</v>
      </c>
      <c r="F384" s="44" t="s">
        <v>1090</v>
      </c>
      <c r="G384" s="43" t="s">
        <v>329</v>
      </c>
      <c r="H384" s="43" t="s">
        <v>181</v>
      </c>
      <c r="I384" s="227">
        <v>6</v>
      </c>
      <c r="J384" s="220">
        <f>IF(TRIM(Tabela12[[#This Row],[Obračunska enota]])="1 Month(s)",Tabela12[[#This Row],[MAXIMUM RESALE PRICE (MRP) cena brez DDV]]*12,IF(TRIM(Tabela12[[#This Row],[Obračunska enota]])="3 Year(s)",Tabela12[[#This Row],[MAXIMUM RESALE PRICE (MRP) cena brez DDV]]/3,Tabela12[[#This Row],[MAXIMUM RESALE PRICE (MRP) cena brez DDV]]))</f>
        <v>72</v>
      </c>
      <c r="K384" s="228">
        <f>MPSA!$J384*1.22</f>
        <v>87.84</v>
      </c>
      <c r="L384" s="45"/>
      <c r="M384" s="46">
        <f t="shared" si="5"/>
        <v>0</v>
      </c>
      <c r="N384" s="46">
        <f>MPSA!$M384*1.22</f>
        <v>0</v>
      </c>
    </row>
    <row r="385" spans="1:14" ht="14.25" customHeight="1">
      <c r="A385" s="43" t="s">
        <v>1051</v>
      </c>
      <c r="B385" s="43" t="s">
        <v>1052</v>
      </c>
      <c r="C385" s="43" t="s">
        <v>1038</v>
      </c>
      <c r="D385" s="43" t="s">
        <v>2047</v>
      </c>
      <c r="E385" s="44" t="s">
        <v>907</v>
      </c>
      <c r="F385" s="44" t="s">
        <v>959</v>
      </c>
      <c r="G385" s="43" t="s">
        <v>246</v>
      </c>
      <c r="H385" s="43" t="s">
        <v>247</v>
      </c>
      <c r="I385" s="227">
        <v>1645</v>
      </c>
      <c r="J385" s="220">
        <f>IF(TRIM(Tabela12[[#This Row],[Obračunska enota]])="1 Month(s)",Tabela12[[#This Row],[MAXIMUM RESALE PRICE (MRP) cena brez DDV]]*12,IF(TRIM(Tabela12[[#This Row],[Obračunska enota]])="3 Year(s)",Tabela12[[#This Row],[MAXIMUM RESALE PRICE (MRP) cena brez DDV]]/3,Tabela12[[#This Row],[MAXIMUM RESALE PRICE (MRP) cena brez DDV]]))</f>
        <v>548.33333333333337</v>
      </c>
      <c r="K385" s="228">
        <f>MPSA!$J385*1.22</f>
        <v>668.9666666666667</v>
      </c>
      <c r="L385" s="45"/>
      <c r="M385" s="46">
        <f t="shared" si="5"/>
        <v>0</v>
      </c>
      <c r="N385" s="46">
        <f>MPSA!$M385*1.22</f>
        <v>0</v>
      </c>
    </row>
    <row r="386" spans="1:14" ht="14.25" customHeight="1">
      <c r="A386" s="43" t="s">
        <v>1173</v>
      </c>
      <c r="B386" s="43" t="s">
        <v>1174</v>
      </c>
      <c r="C386" s="43" t="s">
        <v>1038</v>
      </c>
      <c r="D386" s="43" t="s">
        <v>2047</v>
      </c>
      <c r="E386" s="44" t="s">
        <v>907</v>
      </c>
      <c r="F386" s="44" t="s">
        <v>1090</v>
      </c>
      <c r="G386" s="43" t="s">
        <v>329</v>
      </c>
      <c r="H386" s="43" t="s">
        <v>181</v>
      </c>
      <c r="I386" s="227">
        <v>20</v>
      </c>
      <c r="J386" s="220">
        <f>IF(TRIM(Tabela12[[#This Row],[Obračunska enota]])="1 Month(s)",Tabela12[[#This Row],[MAXIMUM RESALE PRICE (MRP) cena brez DDV]]*12,IF(TRIM(Tabela12[[#This Row],[Obračunska enota]])="3 Year(s)",Tabela12[[#This Row],[MAXIMUM RESALE PRICE (MRP) cena brez DDV]]/3,Tabela12[[#This Row],[MAXIMUM RESALE PRICE (MRP) cena brez DDV]]))</f>
        <v>240</v>
      </c>
      <c r="K386" s="228">
        <f>MPSA!$J386*1.22</f>
        <v>292.8</v>
      </c>
      <c r="L386" s="45"/>
      <c r="M386" s="46">
        <f t="shared" si="5"/>
        <v>0</v>
      </c>
      <c r="N386" s="46">
        <f>MPSA!$M386*1.22</f>
        <v>0</v>
      </c>
    </row>
    <row r="387" spans="1:14" ht="14.25" customHeight="1">
      <c r="A387" s="43" t="s">
        <v>1724</v>
      </c>
      <c r="B387" s="43" t="s">
        <v>1907</v>
      </c>
      <c r="C387" s="43" t="s">
        <v>1038</v>
      </c>
      <c r="D387" s="43" t="s">
        <v>2047</v>
      </c>
      <c r="E387" s="44" t="s">
        <v>907</v>
      </c>
      <c r="F387" s="44" t="s">
        <v>2049</v>
      </c>
      <c r="G387" s="43" t="s">
        <v>246</v>
      </c>
      <c r="H387" s="43" t="s">
        <v>247</v>
      </c>
      <c r="I387" s="227">
        <v>1268</v>
      </c>
      <c r="J387" s="220">
        <f>IF(TRIM(Tabela12[[#This Row],[Obračunska enota]])="1 Month(s)",Tabela12[[#This Row],[MAXIMUM RESALE PRICE (MRP) cena brez DDV]]*12,IF(TRIM(Tabela12[[#This Row],[Obračunska enota]])="3 Year(s)",Tabela12[[#This Row],[MAXIMUM RESALE PRICE (MRP) cena brez DDV]]/3,Tabela12[[#This Row],[MAXIMUM RESALE PRICE (MRP) cena brez DDV]]))</f>
        <v>422.66666666666669</v>
      </c>
      <c r="K387" s="228">
        <f>MPSA!$J387*1.22</f>
        <v>515.65333333333331</v>
      </c>
      <c r="L387" s="45"/>
      <c r="M387" s="46">
        <f t="shared" si="5"/>
        <v>0</v>
      </c>
      <c r="N387" s="46">
        <f>MPSA!$M387*1.22</f>
        <v>0</v>
      </c>
    </row>
    <row r="388" spans="1:14" ht="14.25" customHeight="1">
      <c r="A388" s="43" t="s">
        <v>531</v>
      </c>
      <c r="B388" s="43" t="s">
        <v>532</v>
      </c>
      <c r="C388" s="43" t="s">
        <v>315</v>
      </c>
      <c r="D388" s="43" t="s">
        <v>2047</v>
      </c>
      <c r="E388" s="44" t="s">
        <v>178</v>
      </c>
      <c r="F388" s="44" t="s">
        <v>431</v>
      </c>
      <c r="G388" s="43" t="s">
        <v>329</v>
      </c>
      <c r="H388" s="43" t="s">
        <v>181</v>
      </c>
      <c r="I388" s="227">
        <v>138.63999999999999</v>
      </c>
      <c r="J388" s="220">
        <f>IF(TRIM(Tabela12[[#This Row],[Obračunska enota]])="1 Month(s)",Tabela12[[#This Row],[MAXIMUM RESALE PRICE (MRP) cena brez DDV]]*12,IF(TRIM(Tabela12[[#This Row],[Obračunska enota]])="3 Year(s)",Tabela12[[#This Row],[MAXIMUM RESALE PRICE (MRP) cena brez DDV]]/3,Tabela12[[#This Row],[MAXIMUM RESALE PRICE (MRP) cena brez DDV]]))</f>
        <v>1663.6799999999998</v>
      </c>
      <c r="K388" s="228">
        <f>MPSA!$J388*1.22</f>
        <v>2029.6895999999997</v>
      </c>
      <c r="L388" s="45"/>
      <c r="M388" s="46">
        <f t="shared" si="5"/>
        <v>0</v>
      </c>
      <c r="N388" s="46">
        <f>MPSA!$M388*1.22</f>
        <v>0</v>
      </c>
    </row>
    <row r="389" spans="1:14" ht="14.25" customHeight="1">
      <c r="A389" s="43" t="s">
        <v>531</v>
      </c>
      <c r="B389" s="43" t="s">
        <v>532</v>
      </c>
      <c r="C389" s="43" t="s">
        <v>315</v>
      </c>
      <c r="D389" s="43" t="s">
        <v>2047</v>
      </c>
      <c r="E389" s="44" t="s">
        <v>178</v>
      </c>
      <c r="F389" s="44" t="s">
        <v>431</v>
      </c>
      <c r="G389" s="43" t="s">
        <v>329</v>
      </c>
      <c r="H389" s="43" t="s">
        <v>434</v>
      </c>
      <c r="I389" s="227">
        <v>180.22</v>
      </c>
      <c r="J389" s="220">
        <f>IF(TRIM(Tabela12[[#This Row],[Obračunska enota]])="1 Month(s)",Tabela12[[#This Row],[MAXIMUM RESALE PRICE (MRP) cena brez DDV]]*12,IF(TRIM(Tabela12[[#This Row],[Obračunska enota]])="3 Year(s)",Tabela12[[#This Row],[MAXIMUM RESALE PRICE (MRP) cena brez DDV]]/3,Tabela12[[#This Row],[MAXIMUM RESALE PRICE (MRP) cena brez DDV]]))</f>
        <v>2162.64</v>
      </c>
      <c r="K389" s="228">
        <f>MPSA!$J389*1.22</f>
        <v>2638.4207999999999</v>
      </c>
      <c r="L389" s="45"/>
      <c r="M389" s="46">
        <f t="shared" si="5"/>
        <v>0</v>
      </c>
      <c r="N389" s="46">
        <f>MPSA!$M389*1.22</f>
        <v>0</v>
      </c>
    </row>
    <row r="390" spans="1:14" ht="14.25" customHeight="1">
      <c r="A390" s="43" t="s">
        <v>533</v>
      </c>
      <c r="B390" s="43" t="s">
        <v>534</v>
      </c>
      <c r="C390" s="43" t="s">
        <v>315</v>
      </c>
      <c r="D390" s="43" t="s">
        <v>2047</v>
      </c>
      <c r="E390" s="44" t="s">
        <v>184</v>
      </c>
      <c r="F390" s="44" t="s">
        <v>431</v>
      </c>
      <c r="G390" s="43" t="s">
        <v>329</v>
      </c>
      <c r="H390" s="43" t="s">
        <v>181</v>
      </c>
      <c r="I390" s="227">
        <v>90.98</v>
      </c>
      <c r="J390" s="220">
        <f>IF(TRIM(Tabela12[[#This Row],[Obračunska enota]])="1 Month(s)",Tabela12[[#This Row],[MAXIMUM RESALE PRICE (MRP) cena brez DDV]]*12,IF(TRIM(Tabela12[[#This Row],[Obračunska enota]])="3 Year(s)",Tabela12[[#This Row],[MAXIMUM RESALE PRICE (MRP) cena brez DDV]]/3,Tabela12[[#This Row],[MAXIMUM RESALE PRICE (MRP) cena brez DDV]]))</f>
        <v>1091.76</v>
      </c>
      <c r="K390" s="228">
        <f>MPSA!$J390*1.22</f>
        <v>1331.9472000000001</v>
      </c>
      <c r="L390" s="45"/>
      <c r="M390" s="46">
        <f t="shared" si="5"/>
        <v>0</v>
      </c>
      <c r="N390" s="46">
        <f>MPSA!$M390*1.22</f>
        <v>0</v>
      </c>
    </row>
    <row r="391" spans="1:14" ht="14.25" customHeight="1">
      <c r="A391" s="43" t="s">
        <v>533</v>
      </c>
      <c r="B391" s="43" t="s">
        <v>534</v>
      </c>
      <c r="C391" s="43" t="s">
        <v>315</v>
      </c>
      <c r="D391" s="43" t="s">
        <v>2047</v>
      </c>
      <c r="E391" s="44" t="s">
        <v>184</v>
      </c>
      <c r="F391" s="44" t="s">
        <v>431</v>
      </c>
      <c r="G391" s="43" t="s">
        <v>329</v>
      </c>
      <c r="H391" s="43" t="s">
        <v>434</v>
      </c>
      <c r="I391" s="227">
        <v>118.28</v>
      </c>
      <c r="J391" s="220">
        <f>IF(TRIM(Tabela12[[#This Row],[Obračunska enota]])="1 Month(s)",Tabela12[[#This Row],[MAXIMUM RESALE PRICE (MRP) cena brez DDV]]*12,IF(TRIM(Tabela12[[#This Row],[Obračunska enota]])="3 Year(s)",Tabela12[[#This Row],[MAXIMUM RESALE PRICE (MRP) cena brez DDV]]/3,Tabela12[[#This Row],[MAXIMUM RESALE PRICE (MRP) cena brez DDV]]))</f>
        <v>1419.3600000000001</v>
      </c>
      <c r="K391" s="228">
        <f>MPSA!$J391*1.22</f>
        <v>1731.6192000000001</v>
      </c>
      <c r="L391" s="45"/>
      <c r="M391" s="46">
        <f t="shared" si="5"/>
        <v>0</v>
      </c>
      <c r="N391" s="46">
        <f>MPSA!$M391*1.22</f>
        <v>0</v>
      </c>
    </row>
    <row r="392" spans="1:14" ht="14.25" customHeight="1">
      <c r="A392" s="43" t="s">
        <v>535</v>
      </c>
      <c r="B392" s="43" t="s">
        <v>536</v>
      </c>
      <c r="C392" s="43" t="s">
        <v>315</v>
      </c>
      <c r="D392" s="43" t="s">
        <v>2047</v>
      </c>
      <c r="E392" s="44" t="s">
        <v>184</v>
      </c>
      <c r="F392" s="44" t="s">
        <v>431</v>
      </c>
      <c r="G392" s="43" t="s">
        <v>329</v>
      </c>
      <c r="H392" s="43" t="s">
        <v>181</v>
      </c>
      <c r="I392" s="227">
        <v>91</v>
      </c>
      <c r="J392" s="220">
        <f>IF(TRIM(Tabela12[[#This Row],[Obračunska enota]])="1 Month(s)",Tabela12[[#This Row],[MAXIMUM RESALE PRICE (MRP) cena brez DDV]]*12,IF(TRIM(Tabela12[[#This Row],[Obračunska enota]])="3 Year(s)",Tabela12[[#This Row],[MAXIMUM RESALE PRICE (MRP) cena brez DDV]]/3,Tabela12[[#This Row],[MAXIMUM RESALE PRICE (MRP) cena brez DDV]]))</f>
        <v>1092</v>
      </c>
      <c r="K392" s="228">
        <f>MPSA!$J392*1.22</f>
        <v>1332.24</v>
      </c>
      <c r="L392" s="45"/>
      <c r="M392" s="46">
        <f t="shared" si="5"/>
        <v>0</v>
      </c>
      <c r="N392" s="46">
        <f>MPSA!$M392*1.22</f>
        <v>0</v>
      </c>
    </row>
    <row r="393" spans="1:14" ht="14.25" customHeight="1">
      <c r="A393" s="43" t="s">
        <v>535</v>
      </c>
      <c r="B393" s="43" t="s">
        <v>536</v>
      </c>
      <c r="C393" s="43" t="s">
        <v>315</v>
      </c>
      <c r="D393" s="43" t="s">
        <v>2047</v>
      </c>
      <c r="E393" s="44" t="s">
        <v>184</v>
      </c>
      <c r="F393" s="44" t="s">
        <v>431</v>
      </c>
      <c r="G393" s="43" t="s">
        <v>329</v>
      </c>
      <c r="H393" s="43" t="s">
        <v>434</v>
      </c>
      <c r="I393" s="227">
        <v>118.3</v>
      </c>
      <c r="J393" s="220">
        <f>IF(TRIM(Tabela12[[#This Row],[Obračunska enota]])="1 Month(s)",Tabela12[[#This Row],[MAXIMUM RESALE PRICE (MRP) cena brez DDV]]*12,IF(TRIM(Tabela12[[#This Row],[Obračunska enota]])="3 Year(s)",Tabela12[[#This Row],[MAXIMUM RESALE PRICE (MRP) cena brez DDV]]/3,Tabela12[[#This Row],[MAXIMUM RESALE PRICE (MRP) cena brez DDV]]))</f>
        <v>1419.6</v>
      </c>
      <c r="K393" s="228">
        <f>MPSA!$J393*1.22</f>
        <v>1731.9119999999998</v>
      </c>
      <c r="L393" s="45"/>
      <c r="M393" s="46">
        <f t="shared" si="5"/>
        <v>0</v>
      </c>
      <c r="N393" s="46">
        <f>MPSA!$M393*1.22</f>
        <v>0</v>
      </c>
    </row>
    <row r="394" spans="1:14" ht="14.25" customHeight="1">
      <c r="A394" s="43" t="s">
        <v>537</v>
      </c>
      <c r="B394" s="43" t="s">
        <v>538</v>
      </c>
      <c r="C394" s="43" t="s">
        <v>315</v>
      </c>
      <c r="D394" s="43" t="s">
        <v>2047</v>
      </c>
      <c r="E394" s="44" t="s">
        <v>184</v>
      </c>
      <c r="F394" s="44" t="s">
        <v>431</v>
      </c>
      <c r="G394" s="43" t="s">
        <v>329</v>
      </c>
      <c r="H394" s="43" t="s">
        <v>181</v>
      </c>
      <c r="I394" s="227">
        <v>90.98</v>
      </c>
      <c r="J394" s="220">
        <f>IF(TRIM(Tabela12[[#This Row],[Obračunska enota]])="1 Month(s)",Tabela12[[#This Row],[MAXIMUM RESALE PRICE (MRP) cena brez DDV]]*12,IF(TRIM(Tabela12[[#This Row],[Obračunska enota]])="3 Year(s)",Tabela12[[#This Row],[MAXIMUM RESALE PRICE (MRP) cena brez DDV]]/3,Tabela12[[#This Row],[MAXIMUM RESALE PRICE (MRP) cena brez DDV]]))</f>
        <v>1091.76</v>
      </c>
      <c r="K394" s="228">
        <f>MPSA!$J394*1.22</f>
        <v>1331.9472000000001</v>
      </c>
      <c r="L394" s="45"/>
      <c r="M394" s="46">
        <f t="shared" si="5"/>
        <v>0</v>
      </c>
      <c r="N394" s="46">
        <f>MPSA!$M394*1.22</f>
        <v>0</v>
      </c>
    </row>
    <row r="395" spans="1:14" ht="14.25" customHeight="1">
      <c r="A395" s="43" t="s">
        <v>537</v>
      </c>
      <c r="B395" s="43" t="s">
        <v>538</v>
      </c>
      <c r="C395" s="43" t="s">
        <v>315</v>
      </c>
      <c r="D395" s="43" t="s">
        <v>2047</v>
      </c>
      <c r="E395" s="44" t="s">
        <v>184</v>
      </c>
      <c r="F395" s="44" t="s">
        <v>431</v>
      </c>
      <c r="G395" s="43" t="s">
        <v>329</v>
      </c>
      <c r="H395" s="43" t="s">
        <v>434</v>
      </c>
      <c r="I395" s="227">
        <v>118.28</v>
      </c>
      <c r="J395" s="220">
        <f>IF(TRIM(Tabela12[[#This Row],[Obračunska enota]])="1 Month(s)",Tabela12[[#This Row],[MAXIMUM RESALE PRICE (MRP) cena brez DDV]]*12,IF(TRIM(Tabela12[[#This Row],[Obračunska enota]])="3 Year(s)",Tabela12[[#This Row],[MAXIMUM RESALE PRICE (MRP) cena brez DDV]]/3,Tabela12[[#This Row],[MAXIMUM RESALE PRICE (MRP) cena brez DDV]]))</f>
        <v>1419.3600000000001</v>
      </c>
      <c r="K395" s="228">
        <f>MPSA!$J395*1.22</f>
        <v>1731.6192000000001</v>
      </c>
      <c r="L395" s="45"/>
      <c r="M395" s="46">
        <f t="shared" si="5"/>
        <v>0</v>
      </c>
      <c r="N395" s="46">
        <f>MPSA!$M395*1.22</f>
        <v>0</v>
      </c>
    </row>
    <row r="396" spans="1:14" ht="14.25" customHeight="1">
      <c r="A396" s="43" t="s">
        <v>539</v>
      </c>
      <c r="B396" s="43" t="s">
        <v>540</v>
      </c>
      <c r="C396" s="43" t="s">
        <v>315</v>
      </c>
      <c r="D396" s="43" t="s">
        <v>2047</v>
      </c>
      <c r="E396" s="44" t="s">
        <v>178</v>
      </c>
      <c r="F396" s="44" t="s">
        <v>431</v>
      </c>
      <c r="G396" s="43" t="s">
        <v>329</v>
      </c>
      <c r="H396" s="43" t="s">
        <v>181</v>
      </c>
      <c r="I396" s="227">
        <v>138.69999999999999</v>
      </c>
      <c r="J396" s="220">
        <f>IF(TRIM(Tabela12[[#This Row],[Obračunska enota]])="1 Month(s)",Tabela12[[#This Row],[MAXIMUM RESALE PRICE (MRP) cena brez DDV]]*12,IF(TRIM(Tabela12[[#This Row],[Obračunska enota]])="3 Year(s)",Tabela12[[#This Row],[MAXIMUM RESALE PRICE (MRP) cena brez DDV]]/3,Tabela12[[#This Row],[MAXIMUM RESALE PRICE (MRP) cena brez DDV]]))</f>
        <v>1664.3999999999999</v>
      </c>
      <c r="K396" s="228">
        <f>MPSA!$J396*1.22</f>
        <v>2030.5679999999998</v>
      </c>
      <c r="L396" s="45"/>
      <c r="M396" s="46">
        <f t="shared" si="5"/>
        <v>0</v>
      </c>
      <c r="N396" s="46">
        <f>MPSA!$M396*1.22</f>
        <v>0</v>
      </c>
    </row>
    <row r="397" spans="1:14" ht="14.25" customHeight="1">
      <c r="A397" s="43" t="s">
        <v>539</v>
      </c>
      <c r="B397" s="43" t="s">
        <v>540</v>
      </c>
      <c r="C397" s="43" t="s">
        <v>315</v>
      </c>
      <c r="D397" s="43" t="s">
        <v>2047</v>
      </c>
      <c r="E397" s="44" t="s">
        <v>178</v>
      </c>
      <c r="F397" s="44" t="s">
        <v>431</v>
      </c>
      <c r="G397" s="43" t="s">
        <v>329</v>
      </c>
      <c r="H397" s="43" t="s">
        <v>434</v>
      </c>
      <c r="I397" s="227">
        <v>180.3</v>
      </c>
      <c r="J397" s="220">
        <f>IF(TRIM(Tabela12[[#This Row],[Obračunska enota]])="1 Month(s)",Tabela12[[#This Row],[MAXIMUM RESALE PRICE (MRP) cena brez DDV]]*12,IF(TRIM(Tabela12[[#This Row],[Obračunska enota]])="3 Year(s)",Tabela12[[#This Row],[MAXIMUM RESALE PRICE (MRP) cena brez DDV]]/3,Tabela12[[#This Row],[MAXIMUM RESALE PRICE (MRP) cena brez DDV]]))</f>
        <v>2163.6000000000004</v>
      </c>
      <c r="K397" s="228">
        <f>MPSA!$J397*1.22</f>
        <v>2639.5920000000006</v>
      </c>
      <c r="L397" s="45"/>
      <c r="M397" s="46">
        <f t="shared" si="5"/>
        <v>0</v>
      </c>
      <c r="N397" s="46">
        <f>MPSA!$M397*1.22</f>
        <v>0</v>
      </c>
    </row>
    <row r="398" spans="1:14" ht="14.25" customHeight="1">
      <c r="A398" s="43" t="s">
        <v>541</v>
      </c>
      <c r="B398" s="43" t="s">
        <v>542</v>
      </c>
      <c r="C398" s="43" t="s">
        <v>315</v>
      </c>
      <c r="D398" s="43" t="s">
        <v>2047</v>
      </c>
      <c r="E398" s="44" t="s">
        <v>178</v>
      </c>
      <c r="F398" s="44" t="s">
        <v>431</v>
      </c>
      <c r="G398" s="43" t="s">
        <v>329</v>
      </c>
      <c r="H398" s="43" t="s">
        <v>181</v>
      </c>
      <c r="I398" s="227">
        <v>138.63999999999999</v>
      </c>
      <c r="J398" s="220">
        <f>IF(TRIM(Tabela12[[#This Row],[Obračunska enota]])="1 Month(s)",Tabela12[[#This Row],[MAXIMUM RESALE PRICE (MRP) cena brez DDV]]*12,IF(TRIM(Tabela12[[#This Row],[Obračunska enota]])="3 Year(s)",Tabela12[[#This Row],[MAXIMUM RESALE PRICE (MRP) cena brez DDV]]/3,Tabela12[[#This Row],[MAXIMUM RESALE PRICE (MRP) cena brez DDV]]))</f>
        <v>1663.6799999999998</v>
      </c>
      <c r="K398" s="228">
        <f>MPSA!$J398*1.22</f>
        <v>2029.6895999999997</v>
      </c>
      <c r="L398" s="45"/>
      <c r="M398" s="46">
        <f t="shared" si="5"/>
        <v>0</v>
      </c>
      <c r="N398" s="46">
        <f>MPSA!$M398*1.22</f>
        <v>0</v>
      </c>
    </row>
    <row r="399" spans="1:14" ht="14.25" customHeight="1">
      <c r="A399" s="43" t="s">
        <v>541</v>
      </c>
      <c r="B399" s="43" t="s">
        <v>542</v>
      </c>
      <c r="C399" s="43" t="s">
        <v>315</v>
      </c>
      <c r="D399" s="43" t="s">
        <v>2047</v>
      </c>
      <c r="E399" s="44" t="s">
        <v>178</v>
      </c>
      <c r="F399" s="44" t="s">
        <v>431</v>
      </c>
      <c r="G399" s="43" t="s">
        <v>329</v>
      </c>
      <c r="H399" s="43" t="s">
        <v>434</v>
      </c>
      <c r="I399" s="227">
        <v>180.22</v>
      </c>
      <c r="J399" s="220">
        <f>IF(TRIM(Tabela12[[#This Row],[Obračunska enota]])="1 Month(s)",Tabela12[[#This Row],[MAXIMUM RESALE PRICE (MRP) cena brez DDV]]*12,IF(TRIM(Tabela12[[#This Row],[Obračunska enota]])="3 Year(s)",Tabela12[[#This Row],[MAXIMUM RESALE PRICE (MRP) cena brez DDV]]/3,Tabela12[[#This Row],[MAXIMUM RESALE PRICE (MRP) cena brez DDV]]))</f>
        <v>2162.64</v>
      </c>
      <c r="K399" s="228">
        <f>MPSA!$J399*1.22</f>
        <v>2638.4207999999999</v>
      </c>
      <c r="L399" s="45"/>
      <c r="M399" s="46">
        <f t="shared" si="5"/>
        <v>0</v>
      </c>
      <c r="N399" s="46">
        <f>MPSA!$M399*1.22</f>
        <v>0</v>
      </c>
    </row>
    <row r="400" spans="1:14" ht="14.25" customHeight="1">
      <c r="A400" s="43" t="s">
        <v>543</v>
      </c>
      <c r="B400" s="43" t="s">
        <v>544</v>
      </c>
      <c r="C400" s="43" t="s">
        <v>315</v>
      </c>
      <c r="D400" s="43" t="s">
        <v>2047</v>
      </c>
      <c r="E400" s="44" t="s">
        <v>465</v>
      </c>
      <c r="F400" s="44" t="s">
        <v>431</v>
      </c>
      <c r="G400" s="43" t="s">
        <v>329</v>
      </c>
      <c r="H400" s="43" t="s">
        <v>181</v>
      </c>
      <c r="I400" s="227">
        <v>26</v>
      </c>
      <c r="J400" s="220">
        <f>IF(TRIM(Tabela12[[#This Row],[Obračunska enota]])="1 Month(s)",Tabela12[[#This Row],[MAXIMUM RESALE PRICE (MRP) cena brez DDV]]*12,IF(TRIM(Tabela12[[#This Row],[Obračunska enota]])="3 Year(s)",Tabela12[[#This Row],[MAXIMUM RESALE PRICE (MRP) cena brez DDV]]/3,Tabela12[[#This Row],[MAXIMUM RESALE PRICE (MRP) cena brez DDV]]))</f>
        <v>312</v>
      </c>
      <c r="K400" s="228">
        <f>MPSA!$J400*1.22</f>
        <v>380.64</v>
      </c>
      <c r="L400" s="45"/>
      <c r="M400" s="46">
        <f t="shared" si="5"/>
        <v>0</v>
      </c>
      <c r="N400" s="46">
        <f>MPSA!$M400*1.22</f>
        <v>0</v>
      </c>
    </row>
    <row r="401" spans="1:14" ht="14.25" customHeight="1">
      <c r="A401" s="43" t="s">
        <v>543</v>
      </c>
      <c r="B401" s="43" t="s">
        <v>544</v>
      </c>
      <c r="C401" s="43" t="s">
        <v>315</v>
      </c>
      <c r="D401" s="43" t="s">
        <v>2047</v>
      </c>
      <c r="E401" s="44" t="s">
        <v>465</v>
      </c>
      <c r="F401" s="44" t="s">
        <v>431</v>
      </c>
      <c r="G401" s="43" t="s">
        <v>329</v>
      </c>
      <c r="H401" s="43" t="s">
        <v>434</v>
      </c>
      <c r="I401" s="227">
        <v>33.799999999999997</v>
      </c>
      <c r="J401" s="220">
        <f>IF(TRIM(Tabela12[[#This Row],[Obračunska enota]])="1 Month(s)",Tabela12[[#This Row],[MAXIMUM RESALE PRICE (MRP) cena brez DDV]]*12,IF(TRIM(Tabela12[[#This Row],[Obračunska enota]])="3 Year(s)",Tabela12[[#This Row],[MAXIMUM RESALE PRICE (MRP) cena brez DDV]]/3,Tabela12[[#This Row],[MAXIMUM RESALE PRICE (MRP) cena brez DDV]]))</f>
        <v>405.59999999999997</v>
      </c>
      <c r="K401" s="228">
        <f>MPSA!$J401*1.22</f>
        <v>494.83199999999994</v>
      </c>
      <c r="L401" s="45"/>
      <c r="M401" s="46">
        <f t="shared" si="5"/>
        <v>0</v>
      </c>
      <c r="N401" s="46">
        <f>MPSA!$M401*1.22</f>
        <v>0</v>
      </c>
    </row>
    <row r="402" spans="1:14" ht="14.25" customHeight="1">
      <c r="A402" s="43" t="s">
        <v>545</v>
      </c>
      <c r="B402" s="43" t="s">
        <v>546</v>
      </c>
      <c r="C402" s="43" t="s">
        <v>315</v>
      </c>
      <c r="D402" s="43" t="s">
        <v>2047</v>
      </c>
      <c r="E402" s="44" t="s">
        <v>547</v>
      </c>
      <c r="F402" s="44" t="s">
        <v>431</v>
      </c>
      <c r="G402" s="43" t="s">
        <v>329</v>
      </c>
      <c r="H402" s="43" t="s">
        <v>181</v>
      </c>
      <c r="I402" s="227">
        <v>1169.72</v>
      </c>
      <c r="J402" s="220">
        <f>IF(TRIM(Tabela12[[#This Row],[Obračunska enota]])="1 Month(s)",Tabela12[[#This Row],[MAXIMUM RESALE PRICE (MRP) cena brez DDV]]*12,IF(TRIM(Tabela12[[#This Row],[Obračunska enota]])="3 Year(s)",Tabela12[[#This Row],[MAXIMUM RESALE PRICE (MRP) cena brez DDV]]/3,Tabela12[[#This Row],[MAXIMUM RESALE PRICE (MRP) cena brez DDV]]))</f>
        <v>14036.64</v>
      </c>
      <c r="K402" s="228">
        <f>MPSA!$J402*1.22</f>
        <v>17124.700799999999</v>
      </c>
      <c r="L402" s="45"/>
      <c r="M402" s="48">
        <f t="shared" si="5"/>
        <v>0</v>
      </c>
      <c r="N402" s="48">
        <f>MPSA!$M402*1.22</f>
        <v>0</v>
      </c>
    </row>
    <row r="403" spans="1:14">
      <c r="A403" s="43" t="s">
        <v>545</v>
      </c>
      <c r="B403" s="43" t="s">
        <v>546</v>
      </c>
      <c r="C403" s="43" t="s">
        <v>315</v>
      </c>
      <c r="D403" s="43" t="s">
        <v>2047</v>
      </c>
      <c r="E403" s="44" t="s">
        <v>547</v>
      </c>
      <c r="F403" s="44" t="s">
        <v>431</v>
      </c>
      <c r="G403" s="43" t="s">
        <v>329</v>
      </c>
      <c r="H403" s="43" t="s">
        <v>434</v>
      </c>
      <c r="I403" s="227">
        <v>1520.64</v>
      </c>
      <c r="J403" s="220">
        <f>IF(TRIM(Tabela12[[#This Row],[Obračunska enota]])="1 Month(s)",Tabela12[[#This Row],[MAXIMUM RESALE PRICE (MRP) cena brez DDV]]*12,IF(TRIM(Tabela12[[#This Row],[Obračunska enota]])="3 Year(s)",Tabela12[[#This Row],[MAXIMUM RESALE PRICE (MRP) cena brez DDV]]/3,Tabela12[[#This Row],[MAXIMUM RESALE PRICE (MRP) cena brez DDV]]))</f>
        <v>18247.68</v>
      </c>
      <c r="K403" s="228">
        <f>MPSA!$J403*1.22</f>
        <v>22262.169600000001</v>
      </c>
      <c r="L403" s="45"/>
      <c r="M403" s="49">
        <f t="shared" si="5"/>
        <v>0</v>
      </c>
      <c r="N403" s="49">
        <f>MPSA!$M403*1.22</f>
        <v>0</v>
      </c>
    </row>
    <row r="404" spans="1:14">
      <c r="A404" s="43" t="s">
        <v>548</v>
      </c>
      <c r="B404" s="43" t="s">
        <v>549</v>
      </c>
      <c r="C404" s="43" t="s">
        <v>315</v>
      </c>
      <c r="D404" s="43" t="s">
        <v>2047</v>
      </c>
      <c r="E404" s="44" t="s">
        <v>547</v>
      </c>
      <c r="F404" s="44" t="s">
        <v>431</v>
      </c>
      <c r="G404" s="43" t="s">
        <v>329</v>
      </c>
      <c r="H404" s="43" t="s">
        <v>181</v>
      </c>
      <c r="I404" s="227">
        <v>3509.18</v>
      </c>
      <c r="J404" s="220">
        <f>IF(TRIM(Tabela12[[#This Row],[Obračunska enota]])="1 Month(s)",Tabela12[[#This Row],[MAXIMUM RESALE PRICE (MRP) cena brez DDV]]*12,IF(TRIM(Tabela12[[#This Row],[Obračunska enota]])="3 Year(s)",Tabela12[[#This Row],[MAXIMUM RESALE PRICE (MRP) cena brez DDV]]/3,Tabela12[[#This Row],[MAXIMUM RESALE PRICE (MRP) cena brez DDV]]))</f>
        <v>42110.159999999996</v>
      </c>
      <c r="K404" s="228">
        <f>MPSA!$J404*1.22</f>
        <v>51374.395199999992</v>
      </c>
      <c r="L404" s="45"/>
      <c r="M404" s="49">
        <f t="shared" si="5"/>
        <v>0</v>
      </c>
      <c r="N404" s="49">
        <f>MPSA!$M404*1.22</f>
        <v>0</v>
      </c>
    </row>
    <row r="405" spans="1:14">
      <c r="A405" s="43" t="s">
        <v>548</v>
      </c>
      <c r="B405" s="43" t="s">
        <v>549</v>
      </c>
      <c r="C405" s="43" t="s">
        <v>315</v>
      </c>
      <c r="D405" s="43" t="s">
        <v>2047</v>
      </c>
      <c r="E405" s="44" t="s">
        <v>547</v>
      </c>
      <c r="F405" s="44" t="s">
        <v>431</v>
      </c>
      <c r="G405" s="43" t="s">
        <v>329</v>
      </c>
      <c r="H405" s="43" t="s">
        <v>434</v>
      </c>
      <c r="I405" s="227">
        <v>4561.93</v>
      </c>
      <c r="J405" s="220">
        <f>IF(TRIM(Tabela12[[#This Row],[Obračunska enota]])="1 Month(s)",Tabela12[[#This Row],[MAXIMUM RESALE PRICE (MRP) cena brez DDV]]*12,IF(TRIM(Tabela12[[#This Row],[Obračunska enota]])="3 Year(s)",Tabela12[[#This Row],[MAXIMUM RESALE PRICE (MRP) cena brez DDV]]/3,Tabela12[[#This Row],[MAXIMUM RESALE PRICE (MRP) cena brez DDV]]))</f>
        <v>54743.16</v>
      </c>
      <c r="K405" s="228">
        <f>MPSA!$J405*1.22</f>
        <v>66786.655200000008</v>
      </c>
      <c r="L405" s="45"/>
      <c r="M405" s="49">
        <f t="shared" si="5"/>
        <v>0</v>
      </c>
      <c r="N405" s="49">
        <f>MPSA!$M405*1.22</f>
        <v>0</v>
      </c>
    </row>
    <row r="406" spans="1:14">
      <c r="A406" s="43" t="s">
        <v>550</v>
      </c>
      <c r="B406" s="43" t="s">
        <v>551</v>
      </c>
      <c r="C406" s="43" t="s">
        <v>315</v>
      </c>
      <c r="D406" s="43" t="s">
        <v>2047</v>
      </c>
      <c r="E406" s="44" t="s">
        <v>547</v>
      </c>
      <c r="F406" s="44" t="s">
        <v>431</v>
      </c>
      <c r="G406" s="43" t="s">
        <v>329</v>
      </c>
      <c r="H406" s="43" t="s">
        <v>181</v>
      </c>
      <c r="I406" s="227">
        <v>6845.07</v>
      </c>
      <c r="J406" s="220">
        <f>IF(TRIM(Tabela12[[#This Row],[Obračunska enota]])="1 Month(s)",Tabela12[[#This Row],[MAXIMUM RESALE PRICE (MRP) cena brez DDV]]*12,IF(TRIM(Tabela12[[#This Row],[Obračunska enota]])="3 Year(s)",Tabela12[[#This Row],[MAXIMUM RESALE PRICE (MRP) cena brez DDV]]/3,Tabela12[[#This Row],[MAXIMUM RESALE PRICE (MRP) cena brez DDV]]))</f>
        <v>82140.84</v>
      </c>
      <c r="K406" s="228">
        <f>MPSA!$J406*1.22</f>
        <v>100211.82479999999</v>
      </c>
      <c r="L406" s="45"/>
      <c r="M406" s="49">
        <f t="shared" si="5"/>
        <v>0</v>
      </c>
      <c r="N406" s="49">
        <f>MPSA!$M406*1.22</f>
        <v>0</v>
      </c>
    </row>
    <row r="407" spans="1:14">
      <c r="A407" s="43" t="s">
        <v>550</v>
      </c>
      <c r="B407" s="43" t="s">
        <v>551</v>
      </c>
      <c r="C407" s="43" t="s">
        <v>315</v>
      </c>
      <c r="D407" s="43" t="s">
        <v>2047</v>
      </c>
      <c r="E407" s="44" t="s">
        <v>547</v>
      </c>
      <c r="F407" s="44" t="s">
        <v>431</v>
      </c>
      <c r="G407" s="43" t="s">
        <v>329</v>
      </c>
      <c r="H407" s="43" t="s">
        <v>434</v>
      </c>
      <c r="I407" s="227">
        <v>8898.59</v>
      </c>
      <c r="J407" s="220">
        <f>IF(TRIM(Tabela12[[#This Row],[Obračunska enota]])="1 Month(s)",Tabela12[[#This Row],[MAXIMUM RESALE PRICE (MRP) cena brez DDV]]*12,IF(TRIM(Tabela12[[#This Row],[Obračunska enota]])="3 Year(s)",Tabela12[[#This Row],[MAXIMUM RESALE PRICE (MRP) cena brez DDV]]/3,Tabela12[[#This Row],[MAXIMUM RESALE PRICE (MRP) cena brez DDV]]))</f>
        <v>106783.08</v>
      </c>
      <c r="K407" s="228">
        <f>MPSA!$J407*1.22</f>
        <v>130275.3576</v>
      </c>
      <c r="L407" s="45"/>
      <c r="M407" s="49">
        <f t="shared" si="5"/>
        <v>0</v>
      </c>
      <c r="N407" s="49">
        <f>MPSA!$M407*1.22</f>
        <v>0</v>
      </c>
    </row>
    <row r="408" spans="1:14">
      <c r="A408" s="43" t="s">
        <v>552</v>
      </c>
      <c r="B408" s="43" t="s">
        <v>553</v>
      </c>
      <c r="C408" s="43" t="s">
        <v>315</v>
      </c>
      <c r="D408" s="43" t="s">
        <v>2047</v>
      </c>
      <c r="E408" s="44" t="s">
        <v>547</v>
      </c>
      <c r="F408" s="44" t="s">
        <v>431</v>
      </c>
      <c r="G408" s="43" t="s">
        <v>329</v>
      </c>
      <c r="H408" s="43" t="s">
        <v>181</v>
      </c>
      <c r="I408" s="227">
        <v>10397.58</v>
      </c>
      <c r="J408" s="220">
        <f>IF(TRIM(Tabela12[[#This Row],[Obračunska enota]])="1 Month(s)",Tabela12[[#This Row],[MAXIMUM RESALE PRICE (MRP) cena brez DDV]]*12,IF(TRIM(Tabela12[[#This Row],[Obračunska enota]])="3 Year(s)",Tabela12[[#This Row],[MAXIMUM RESALE PRICE (MRP) cena brez DDV]]/3,Tabela12[[#This Row],[MAXIMUM RESALE PRICE (MRP) cena brez DDV]]))</f>
        <v>124770.95999999999</v>
      </c>
      <c r="K408" s="228">
        <f>MPSA!$J408*1.22</f>
        <v>152220.57119999998</v>
      </c>
      <c r="L408" s="45"/>
      <c r="M408" s="49">
        <f t="shared" si="5"/>
        <v>0</v>
      </c>
      <c r="N408" s="49">
        <f>MPSA!$M408*1.22</f>
        <v>0</v>
      </c>
    </row>
    <row r="409" spans="1:14">
      <c r="A409" s="43" t="s">
        <v>552</v>
      </c>
      <c r="B409" s="43" t="s">
        <v>553</v>
      </c>
      <c r="C409" s="43" t="s">
        <v>315</v>
      </c>
      <c r="D409" s="43" t="s">
        <v>2047</v>
      </c>
      <c r="E409" s="44" t="s">
        <v>547</v>
      </c>
      <c r="F409" s="44" t="s">
        <v>431</v>
      </c>
      <c r="G409" s="43" t="s">
        <v>329</v>
      </c>
      <c r="H409" s="43" t="s">
        <v>434</v>
      </c>
      <c r="I409" s="227">
        <v>13516.85</v>
      </c>
      <c r="J409" s="220">
        <f>IF(TRIM(Tabela12[[#This Row],[Obračunska enota]])="1 Month(s)",Tabela12[[#This Row],[MAXIMUM RESALE PRICE (MRP) cena brez DDV]]*12,IF(TRIM(Tabela12[[#This Row],[Obračunska enota]])="3 Year(s)",Tabela12[[#This Row],[MAXIMUM RESALE PRICE (MRP) cena brez DDV]]/3,Tabela12[[#This Row],[MAXIMUM RESALE PRICE (MRP) cena brez DDV]]))</f>
        <v>162202.20000000001</v>
      </c>
      <c r="K409" s="228">
        <f>MPSA!$J409*1.22</f>
        <v>197886.68400000001</v>
      </c>
      <c r="L409" s="45"/>
      <c r="M409" s="49">
        <f t="shared" si="5"/>
        <v>0</v>
      </c>
      <c r="N409" s="49">
        <f>MPSA!$M409*1.22</f>
        <v>0</v>
      </c>
    </row>
    <row r="410" spans="1:14">
      <c r="A410" s="43" t="s">
        <v>554</v>
      </c>
      <c r="B410" s="43" t="s">
        <v>555</v>
      </c>
      <c r="C410" s="43" t="s">
        <v>556</v>
      </c>
      <c r="D410" s="43" t="s">
        <v>2047</v>
      </c>
      <c r="E410" s="44" t="s">
        <v>184</v>
      </c>
      <c r="F410" s="44" t="s">
        <v>431</v>
      </c>
      <c r="G410" s="43" t="s">
        <v>329</v>
      </c>
      <c r="H410" s="43" t="s">
        <v>181</v>
      </c>
      <c r="I410" s="227">
        <v>7.8</v>
      </c>
      <c r="J410" s="220">
        <f>IF(TRIM(Tabela12[[#This Row],[Obračunska enota]])="1 Month(s)",Tabela12[[#This Row],[MAXIMUM RESALE PRICE (MRP) cena brez DDV]]*12,IF(TRIM(Tabela12[[#This Row],[Obračunska enota]])="3 Year(s)",Tabela12[[#This Row],[MAXIMUM RESALE PRICE (MRP) cena brez DDV]]/3,Tabela12[[#This Row],[MAXIMUM RESALE PRICE (MRP) cena brez DDV]]))</f>
        <v>93.6</v>
      </c>
      <c r="K410" s="228">
        <f>MPSA!$J410*1.22</f>
        <v>114.19199999999999</v>
      </c>
      <c r="L410" s="45"/>
      <c r="M410" s="49">
        <f t="shared" si="5"/>
        <v>0</v>
      </c>
      <c r="N410" s="49">
        <f>MPSA!$M410*1.22</f>
        <v>0</v>
      </c>
    </row>
    <row r="411" spans="1:14">
      <c r="A411" s="43" t="s">
        <v>554</v>
      </c>
      <c r="B411" s="43" t="s">
        <v>555</v>
      </c>
      <c r="C411" s="43" t="s">
        <v>556</v>
      </c>
      <c r="D411" s="43" t="s">
        <v>2047</v>
      </c>
      <c r="E411" s="44" t="s">
        <v>184</v>
      </c>
      <c r="F411" s="44" t="s">
        <v>431</v>
      </c>
      <c r="G411" s="43" t="s">
        <v>329</v>
      </c>
      <c r="H411" s="43" t="s">
        <v>434</v>
      </c>
      <c r="I411" s="227">
        <v>10.14</v>
      </c>
      <c r="J411" s="220">
        <f>IF(TRIM(Tabela12[[#This Row],[Obračunska enota]])="1 Month(s)",Tabela12[[#This Row],[MAXIMUM RESALE PRICE (MRP) cena brez DDV]]*12,IF(TRIM(Tabela12[[#This Row],[Obračunska enota]])="3 Year(s)",Tabela12[[#This Row],[MAXIMUM RESALE PRICE (MRP) cena brez DDV]]/3,Tabela12[[#This Row],[MAXIMUM RESALE PRICE (MRP) cena brez DDV]]))</f>
        <v>121.68</v>
      </c>
      <c r="K411" s="228">
        <f>MPSA!$J411*1.22</f>
        <v>148.4496</v>
      </c>
      <c r="L411" s="45"/>
      <c r="M411" s="49">
        <f t="shared" si="5"/>
        <v>0</v>
      </c>
      <c r="N411" s="49">
        <f>MPSA!$M411*1.22</f>
        <v>0</v>
      </c>
    </row>
    <row r="412" spans="1:14" ht="27">
      <c r="A412" s="43" t="s">
        <v>826</v>
      </c>
      <c r="B412" s="43" t="s">
        <v>827</v>
      </c>
      <c r="C412" s="43" t="s">
        <v>821</v>
      </c>
      <c r="D412" s="43" t="s">
        <v>2047</v>
      </c>
      <c r="E412" s="44" t="s">
        <v>547</v>
      </c>
      <c r="F412" s="44" t="s">
        <v>823</v>
      </c>
      <c r="G412" s="43" t="s">
        <v>329</v>
      </c>
      <c r="H412" s="43" t="s">
        <v>181</v>
      </c>
      <c r="I412" s="227">
        <v>124</v>
      </c>
      <c r="J412" s="220">
        <f>IF(TRIM(Tabela12[[#This Row],[Obračunska enota]])="1 Month(s)",Tabela12[[#This Row],[MAXIMUM RESALE PRICE (MRP) cena brez DDV]]*12,IF(TRIM(Tabela12[[#This Row],[Obračunska enota]])="3 Year(s)",Tabela12[[#This Row],[MAXIMUM RESALE PRICE (MRP) cena brez DDV]]/3,Tabela12[[#This Row],[MAXIMUM RESALE PRICE (MRP) cena brez DDV]]))</f>
        <v>1488</v>
      </c>
      <c r="K412" s="228">
        <f>MPSA!$J412*1.22</f>
        <v>1815.36</v>
      </c>
      <c r="L412" s="45"/>
      <c r="M412" s="49">
        <f t="shared" si="5"/>
        <v>0</v>
      </c>
      <c r="N412" s="49">
        <f>MPSA!$M412*1.22</f>
        <v>0</v>
      </c>
    </row>
    <row r="413" spans="1:14" ht="27">
      <c r="A413" s="43" t="s">
        <v>828</v>
      </c>
      <c r="B413" s="43" t="s">
        <v>829</v>
      </c>
      <c r="C413" s="43" t="s">
        <v>821</v>
      </c>
      <c r="D413" s="43" t="s">
        <v>2047</v>
      </c>
      <c r="E413" s="44" t="s">
        <v>830</v>
      </c>
      <c r="F413" s="44" t="s">
        <v>823</v>
      </c>
      <c r="G413" s="43" t="s">
        <v>329</v>
      </c>
      <c r="H413" s="43" t="s">
        <v>181</v>
      </c>
      <c r="I413" s="227">
        <v>0.74</v>
      </c>
      <c r="J413" s="220">
        <f>IF(TRIM(Tabela12[[#This Row],[Obračunska enota]])="1 Month(s)",Tabela12[[#This Row],[MAXIMUM RESALE PRICE (MRP) cena brez DDV]]*12,IF(TRIM(Tabela12[[#This Row],[Obračunska enota]])="3 Year(s)",Tabela12[[#This Row],[MAXIMUM RESALE PRICE (MRP) cena brez DDV]]/3,Tabela12[[#This Row],[MAXIMUM RESALE PRICE (MRP) cena brez DDV]]))</f>
        <v>8.879999999999999</v>
      </c>
      <c r="K413" s="228">
        <f>MPSA!$J413*1.22</f>
        <v>10.833599999999999</v>
      </c>
      <c r="L413" s="45"/>
      <c r="M413" s="49">
        <f t="shared" si="5"/>
        <v>0</v>
      </c>
      <c r="N413" s="49">
        <f>MPSA!$M413*1.22</f>
        <v>0</v>
      </c>
    </row>
    <row r="414" spans="1:14" ht="27">
      <c r="A414" s="43" t="s">
        <v>831</v>
      </c>
      <c r="B414" s="43" t="s">
        <v>832</v>
      </c>
      <c r="C414" s="43" t="s">
        <v>821</v>
      </c>
      <c r="D414" s="43" t="s">
        <v>2047</v>
      </c>
      <c r="E414" s="44" t="s">
        <v>830</v>
      </c>
      <c r="F414" s="44" t="s">
        <v>823</v>
      </c>
      <c r="G414" s="43" t="s">
        <v>329</v>
      </c>
      <c r="H414" s="43" t="s">
        <v>181</v>
      </c>
      <c r="I414" s="227">
        <v>0.87</v>
      </c>
      <c r="J414" s="220">
        <f>IF(TRIM(Tabela12[[#This Row],[Obračunska enota]])="1 Month(s)",Tabela12[[#This Row],[MAXIMUM RESALE PRICE (MRP) cena brez DDV]]*12,IF(TRIM(Tabela12[[#This Row],[Obračunska enota]])="3 Year(s)",Tabela12[[#This Row],[MAXIMUM RESALE PRICE (MRP) cena brez DDV]]/3,Tabela12[[#This Row],[MAXIMUM RESALE PRICE (MRP) cena brez DDV]]))</f>
        <v>10.44</v>
      </c>
      <c r="K414" s="228">
        <f>MPSA!$J414*1.22</f>
        <v>12.736799999999999</v>
      </c>
      <c r="L414" s="45"/>
      <c r="M414" s="49">
        <f t="shared" si="5"/>
        <v>0</v>
      </c>
      <c r="N414" s="49">
        <f>MPSA!$M414*1.22</f>
        <v>0</v>
      </c>
    </row>
    <row r="415" spans="1:14">
      <c r="A415" s="43" t="s">
        <v>557</v>
      </c>
      <c r="B415" s="43" t="s">
        <v>558</v>
      </c>
      <c r="C415" s="43" t="s">
        <v>315</v>
      </c>
      <c r="D415" s="43" t="s">
        <v>2047</v>
      </c>
      <c r="E415" s="44" t="s">
        <v>184</v>
      </c>
      <c r="F415" s="44" t="s">
        <v>431</v>
      </c>
      <c r="G415" s="43" t="s">
        <v>329</v>
      </c>
      <c r="H415" s="43" t="s">
        <v>181</v>
      </c>
      <c r="I415" s="227">
        <v>45.07</v>
      </c>
      <c r="J415" s="220">
        <f>IF(TRIM(Tabela12[[#This Row],[Obračunska enota]])="1 Month(s)",Tabela12[[#This Row],[MAXIMUM RESALE PRICE (MRP) cena brez DDV]]*12,IF(TRIM(Tabela12[[#This Row],[Obračunska enota]])="3 Year(s)",Tabela12[[#This Row],[MAXIMUM RESALE PRICE (MRP) cena brez DDV]]/3,Tabela12[[#This Row],[MAXIMUM RESALE PRICE (MRP) cena brez DDV]]))</f>
        <v>540.84</v>
      </c>
      <c r="K415" s="228">
        <f>MPSA!$J415*1.22</f>
        <v>659.82479999999998</v>
      </c>
      <c r="L415" s="45"/>
      <c r="M415" s="49">
        <f t="shared" si="5"/>
        <v>0</v>
      </c>
      <c r="N415" s="49">
        <f>MPSA!$M415*1.22</f>
        <v>0</v>
      </c>
    </row>
    <row r="416" spans="1:14">
      <c r="A416" s="43" t="s">
        <v>559</v>
      </c>
      <c r="B416" s="43" t="s">
        <v>560</v>
      </c>
      <c r="C416" s="43" t="s">
        <v>315</v>
      </c>
      <c r="D416" s="43" t="s">
        <v>2047</v>
      </c>
      <c r="E416" s="44" t="s">
        <v>184</v>
      </c>
      <c r="F416" s="44" t="s">
        <v>431</v>
      </c>
      <c r="G416" s="43" t="s">
        <v>329</v>
      </c>
      <c r="H416" s="43" t="s">
        <v>181</v>
      </c>
      <c r="I416" s="227">
        <v>72.78</v>
      </c>
      <c r="J416" s="220">
        <f>IF(TRIM(Tabela12[[#This Row],[Obračunska enota]])="1 Month(s)",Tabela12[[#This Row],[MAXIMUM RESALE PRICE (MRP) cena brez DDV]]*12,IF(TRIM(Tabela12[[#This Row],[Obračunska enota]])="3 Year(s)",Tabela12[[#This Row],[MAXIMUM RESALE PRICE (MRP) cena brez DDV]]/3,Tabela12[[#This Row],[MAXIMUM RESALE PRICE (MRP) cena brez DDV]]))</f>
        <v>873.36</v>
      </c>
      <c r="K416" s="228">
        <f>MPSA!$J416*1.22</f>
        <v>1065.4992</v>
      </c>
      <c r="L416" s="45"/>
      <c r="M416" s="49">
        <f t="shared" si="5"/>
        <v>0</v>
      </c>
      <c r="N416" s="49">
        <f>MPSA!$M416*1.22</f>
        <v>0</v>
      </c>
    </row>
    <row r="417" spans="1:14">
      <c r="A417" s="43" t="s">
        <v>561</v>
      </c>
      <c r="B417" s="43" t="s">
        <v>562</v>
      </c>
      <c r="C417" s="43" t="s">
        <v>315</v>
      </c>
      <c r="D417" s="43" t="s">
        <v>2047</v>
      </c>
      <c r="E417" s="44" t="s">
        <v>184</v>
      </c>
      <c r="F417" s="44" t="s">
        <v>431</v>
      </c>
      <c r="G417" s="43" t="s">
        <v>329</v>
      </c>
      <c r="H417" s="43" t="s">
        <v>181</v>
      </c>
      <c r="I417" s="227">
        <v>72.78</v>
      </c>
      <c r="J417" s="220">
        <f>IF(TRIM(Tabela12[[#This Row],[Obračunska enota]])="1 Month(s)",Tabela12[[#This Row],[MAXIMUM RESALE PRICE (MRP) cena brez DDV]]*12,IF(TRIM(Tabela12[[#This Row],[Obračunska enota]])="3 Year(s)",Tabela12[[#This Row],[MAXIMUM RESALE PRICE (MRP) cena brez DDV]]/3,Tabela12[[#This Row],[MAXIMUM RESALE PRICE (MRP) cena brez DDV]]))</f>
        <v>873.36</v>
      </c>
      <c r="K417" s="228">
        <f>MPSA!$J417*1.22</f>
        <v>1065.4992</v>
      </c>
      <c r="L417" s="45"/>
      <c r="M417" s="49">
        <f t="shared" si="5"/>
        <v>0</v>
      </c>
      <c r="N417" s="49">
        <f>MPSA!$M417*1.22</f>
        <v>0</v>
      </c>
    </row>
    <row r="418" spans="1:14">
      <c r="A418" s="43" t="s">
        <v>313</v>
      </c>
      <c r="B418" s="43" t="s">
        <v>314</v>
      </c>
      <c r="C418" s="43" t="s">
        <v>315</v>
      </c>
      <c r="D418" s="43" t="s">
        <v>2047</v>
      </c>
      <c r="E418" s="44" t="s">
        <v>178</v>
      </c>
      <c r="F418" s="44" t="s">
        <v>245</v>
      </c>
      <c r="G418" s="43" t="s">
        <v>246</v>
      </c>
      <c r="H418" s="43" t="s">
        <v>247</v>
      </c>
      <c r="I418" s="227">
        <v>289</v>
      </c>
      <c r="J418" s="220">
        <f>IF(TRIM(Tabela12[[#This Row],[Obračunska enota]])="1 Month(s)",Tabela12[[#This Row],[MAXIMUM RESALE PRICE (MRP) cena brez DDV]]*12,IF(TRIM(Tabela12[[#This Row],[Obračunska enota]])="3 Year(s)",Tabela12[[#This Row],[MAXIMUM RESALE PRICE (MRP) cena brez DDV]]/3,Tabela12[[#This Row],[MAXIMUM RESALE PRICE (MRP) cena brez DDV]]))</f>
        <v>96.333333333333329</v>
      </c>
      <c r="K418" s="228">
        <f>MPSA!$J418*1.22</f>
        <v>117.52666666666666</v>
      </c>
      <c r="L418" s="45"/>
      <c r="M418" s="49">
        <f t="shared" si="5"/>
        <v>0</v>
      </c>
      <c r="N418" s="49">
        <f>MPSA!$M418*1.22</f>
        <v>0</v>
      </c>
    </row>
    <row r="419" spans="1:14">
      <c r="A419" s="43" t="s">
        <v>316</v>
      </c>
      <c r="B419" s="43" t="s">
        <v>317</v>
      </c>
      <c r="C419" s="43" t="s">
        <v>315</v>
      </c>
      <c r="D419" s="43" t="s">
        <v>2047</v>
      </c>
      <c r="E419" s="44" t="s">
        <v>184</v>
      </c>
      <c r="F419" s="44" t="s">
        <v>245</v>
      </c>
      <c r="G419" s="43" t="s">
        <v>246</v>
      </c>
      <c r="H419" s="43" t="s">
        <v>247</v>
      </c>
      <c r="I419" s="227">
        <v>193</v>
      </c>
      <c r="J419" s="220">
        <f>IF(TRIM(Tabela12[[#This Row],[Obračunska enota]])="1 Month(s)",Tabela12[[#This Row],[MAXIMUM RESALE PRICE (MRP) cena brez DDV]]*12,IF(TRIM(Tabela12[[#This Row],[Obračunska enota]])="3 Year(s)",Tabela12[[#This Row],[MAXIMUM RESALE PRICE (MRP) cena brez DDV]]/3,Tabela12[[#This Row],[MAXIMUM RESALE PRICE (MRP) cena brez DDV]]))</f>
        <v>64.333333333333329</v>
      </c>
      <c r="K419" s="228">
        <f>MPSA!$J419*1.22</f>
        <v>78.486666666666665</v>
      </c>
      <c r="L419" s="45"/>
      <c r="M419" s="49">
        <f t="shared" si="5"/>
        <v>0</v>
      </c>
      <c r="N419" s="49">
        <f>MPSA!$M419*1.22</f>
        <v>0</v>
      </c>
    </row>
    <row r="420" spans="1:14">
      <c r="A420" s="43" t="s">
        <v>382</v>
      </c>
      <c r="B420" s="43" t="s">
        <v>383</v>
      </c>
      <c r="C420" s="43" t="s">
        <v>315</v>
      </c>
      <c r="D420" s="43" t="s">
        <v>2047</v>
      </c>
      <c r="E420" s="44" t="s">
        <v>178</v>
      </c>
      <c r="F420" s="44" t="s">
        <v>328</v>
      </c>
      <c r="G420" s="43" t="s">
        <v>329</v>
      </c>
      <c r="H420" s="43" t="s">
        <v>181</v>
      </c>
      <c r="I420" s="227">
        <v>3.44</v>
      </c>
      <c r="J420" s="220">
        <f>IF(TRIM(Tabela12[[#This Row],[Obračunska enota]])="1 Month(s)",Tabela12[[#This Row],[MAXIMUM RESALE PRICE (MRP) cena brez DDV]]*12,IF(TRIM(Tabela12[[#This Row],[Obračunska enota]])="3 Year(s)",Tabela12[[#This Row],[MAXIMUM RESALE PRICE (MRP) cena brez DDV]]/3,Tabela12[[#This Row],[MAXIMUM RESALE PRICE (MRP) cena brez DDV]]))</f>
        <v>41.28</v>
      </c>
      <c r="K420" s="228">
        <f>MPSA!$J420*1.22</f>
        <v>50.361600000000003</v>
      </c>
      <c r="L420" s="45"/>
      <c r="M420" s="49">
        <f t="shared" si="5"/>
        <v>0</v>
      </c>
      <c r="N420" s="49">
        <f>MPSA!$M420*1.22</f>
        <v>0</v>
      </c>
    </row>
    <row r="421" spans="1:14">
      <c r="A421" s="43" t="s">
        <v>384</v>
      </c>
      <c r="B421" s="43" t="s">
        <v>385</v>
      </c>
      <c r="C421" s="43" t="s">
        <v>315</v>
      </c>
      <c r="D421" s="43" t="s">
        <v>2047</v>
      </c>
      <c r="E421" s="44" t="s">
        <v>184</v>
      </c>
      <c r="F421" s="44" t="s">
        <v>328</v>
      </c>
      <c r="G421" s="43" t="s">
        <v>329</v>
      </c>
      <c r="H421" s="43" t="s">
        <v>181</v>
      </c>
      <c r="I421" s="227">
        <v>2.2799999999999998</v>
      </c>
      <c r="J421" s="220">
        <f>IF(TRIM(Tabela12[[#This Row],[Obračunska enota]])="1 Month(s)",Tabela12[[#This Row],[MAXIMUM RESALE PRICE (MRP) cena brez DDV]]*12,IF(TRIM(Tabela12[[#This Row],[Obračunska enota]])="3 Year(s)",Tabela12[[#This Row],[MAXIMUM RESALE PRICE (MRP) cena brez DDV]]/3,Tabela12[[#This Row],[MAXIMUM RESALE PRICE (MRP) cena brez DDV]]))</f>
        <v>27.36</v>
      </c>
      <c r="K421" s="228">
        <f>MPSA!$J421*1.22</f>
        <v>33.379199999999997</v>
      </c>
      <c r="L421" s="45"/>
      <c r="M421" s="49">
        <f t="shared" si="5"/>
        <v>0</v>
      </c>
      <c r="N421" s="49">
        <f>MPSA!$M421*1.22</f>
        <v>0</v>
      </c>
    </row>
    <row r="422" spans="1:14">
      <c r="A422" s="43" t="s">
        <v>318</v>
      </c>
      <c r="B422" s="43" t="s">
        <v>319</v>
      </c>
      <c r="C422" s="43" t="s">
        <v>315</v>
      </c>
      <c r="D422" s="43" t="s">
        <v>2047</v>
      </c>
      <c r="E422" s="44" t="s">
        <v>178</v>
      </c>
      <c r="F422" s="44" t="s">
        <v>245</v>
      </c>
      <c r="G422" s="43" t="s">
        <v>246</v>
      </c>
      <c r="H422" s="43" t="s">
        <v>247</v>
      </c>
      <c r="I422" s="227">
        <v>4000</v>
      </c>
      <c r="J422" s="220">
        <f>IF(TRIM(Tabela12[[#This Row],[Obračunska enota]])="1 Month(s)",Tabela12[[#This Row],[MAXIMUM RESALE PRICE (MRP) cena brez DDV]]*12,IF(TRIM(Tabela12[[#This Row],[Obračunska enota]])="3 Year(s)",Tabela12[[#This Row],[MAXIMUM RESALE PRICE (MRP) cena brez DDV]]/3,Tabela12[[#This Row],[MAXIMUM RESALE PRICE (MRP) cena brez DDV]]))</f>
        <v>1333.3333333333333</v>
      </c>
      <c r="K422" s="228">
        <f>MPSA!$J422*1.22</f>
        <v>1626.6666666666665</v>
      </c>
      <c r="L422" s="45"/>
      <c r="M422" s="49">
        <f t="shared" si="5"/>
        <v>0</v>
      </c>
      <c r="N422" s="49">
        <f>MPSA!$M422*1.22</f>
        <v>0</v>
      </c>
    </row>
    <row r="423" spans="1:14">
      <c r="A423" s="43" t="s">
        <v>320</v>
      </c>
      <c r="B423" s="43" t="s">
        <v>321</v>
      </c>
      <c r="C423" s="43" t="s">
        <v>315</v>
      </c>
      <c r="D423" s="43" t="s">
        <v>2047</v>
      </c>
      <c r="E423" s="44" t="s">
        <v>184</v>
      </c>
      <c r="F423" s="44" t="s">
        <v>245</v>
      </c>
      <c r="G423" s="43" t="s">
        <v>246</v>
      </c>
      <c r="H423" s="43" t="s">
        <v>247</v>
      </c>
      <c r="I423" s="227">
        <v>2667</v>
      </c>
      <c r="J423" s="220">
        <f>IF(TRIM(Tabela12[[#This Row],[Obračunska enota]])="1 Month(s)",Tabela12[[#This Row],[MAXIMUM RESALE PRICE (MRP) cena brez DDV]]*12,IF(TRIM(Tabela12[[#This Row],[Obračunska enota]])="3 Year(s)",Tabela12[[#This Row],[MAXIMUM RESALE PRICE (MRP) cena brez DDV]]/3,Tabela12[[#This Row],[MAXIMUM RESALE PRICE (MRP) cena brez DDV]]))</f>
        <v>889</v>
      </c>
      <c r="K423" s="228">
        <f>MPSA!$J423*1.22</f>
        <v>1084.58</v>
      </c>
      <c r="L423" s="45"/>
      <c r="M423" s="49">
        <f t="shared" si="5"/>
        <v>0</v>
      </c>
      <c r="N423" s="49">
        <f>MPSA!$M423*1.22</f>
        <v>0</v>
      </c>
    </row>
    <row r="424" spans="1:14">
      <c r="A424" s="43" t="s">
        <v>386</v>
      </c>
      <c r="B424" s="43" t="s">
        <v>387</v>
      </c>
      <c r="C424" s="43" t="s">
        <v>315</v>
      </c>
      <c r="D424" s="43" t="s">
        <v>2047</v>
      </c>
      <c r="E424" s="44" t="s">
        <v>178</v>
      </c>
      <c r="F424" s="44" t="s">
        <v>328</v>
      </c>
      <c r="G424" s="43" t="s">
        <v>329</v>
      </c>
      <c r="H424" s="43" t="s">
        <v>181</v>
      </c>
      <c r="I424" s="227">
        <v>48</v>
      </c>
      <c r="J424" s="220">
        <f>IF(TRIM(Tabela12[[#This Row],[Obračunska enota]])="1 Month(s)",Tabela12[[#This Row],[MAXIMUM RESALE PRICE (MRP) cena brez DDV]]*12,IF(TRIM(Tabela12[[#This Row],[Obračunska enota]])="3 Year(s)",Tabela12[[#This Row],[MAXIMUM RESALE PRICE (MRP) cena brez DDV]]/3,Tabela12[[#This Row],[MAXIMUM RESALE PRICE (MRP) cena brez DDV]]))</f>
        <v>576</v>
      </c>
      <c r="K424" s="228">
        <f>MPSA!$J424*1.22</f>
        <v>702.72</v>
      </c>
      <c r="L424" s="45"/>
      <c r="M424" s="49">
        <f t="shared" si="5"/>
        <v>0</v>
      </c>
      <c r="N424" s="49">
        <f>MPSA!$M424*1.22</f>
        <v>0</v>
      </c>
    </row>
    <row r="425" spans="1:14">
      <c r="A425" s="43" t="s">
        <v>388</v>
      </c>
      <c r="B425" s="43" t="s">
        <v>389</v>
      </c>
      <c r="C425" s="43" t="s">
        <v>315</v>
      </c>
      <c r="D425" s="43" t="s">
        <v>2047</v>
      </c>
      <c r="E425" s="44" t="s">
        <v>184</v>
      </c>
      <c r="F425" s="44" t="s">
        <v>328</v>
      </c>
      <c r="G425" s="43" t="s">
        <v>329</v>
      </c>
      <c r="H425" s="43" t="s">
        <v>181</v>
      </c>
      <c r="I425" s="227">
        <v>32</v>
      </c>
      <c r="J425" s="220">
        <f>IF(TRIM(Tabela12[[#This Row],[Obračunska enota]])="1 Month(s)",Tabela12[[#This Row],[MAXIMUM RESALE PRICE (MRP) cena brez DDV]]*12,IF(TRIM(Tabela12[[#This Row],[Obračunska enota]])="3 Year(s)",Tabela12[[#This Row],[MAXIMUM RESALE PRICE (MRP) cena brez DDV]]/3,Tabela12[[#This Row],[MAXIMUM RESALE PRICE (MRP) cena brez DDV]]))</f>
        <v>384</v>
      </c>
      <c r="K425" s="228">
        <f>MPSA!$J425*1.22</f>
        <v>468.48</v>
      </c>
      <c r="L425" s="45"/>
      <c r="M425" s="49">
        <f t="shared" si="5"/>
        <v>0</v>
      </c>
      <c r="N425" s="49">
        <f>MPSA!$M425*1.22</f>
        <v>0</v>
      </c>
    </row>
    <row r="426" spans="1:14">
      <c r="A426" s="43" t="s">
        <v>322</v>
      </c>
      <c r="B426" s="43" t="s">
        <v>323</v>
      </c>
      <c r="C426" s="43" t="s">
        <v>315</v>
      </c>
      <c r="D426" s="43" t="s">
        <v>2047</v>
      </c>
      <c r="E426" s="44" t="s">
        <v>178</v>
      </c>
      <c r="F426" s="44" t="s">
        <v>245</v>
      </c>
      <c r="G426" s="43" t="s">
        <v>246</v>
      </c>
      <c r="H426" s="43" t="s">
        <v>247</v>
      </c>
      <c r="I426" s="227">
        <v>4000</v>
      </c>
      <c r="J426" s="220">
        <f>IF(TRIM(Tabela12[[#This Row],[Obračunska enota]])="1 Month(s)",Tabela12[[#This Row],[MAXIMUM RESALE PRICE (MRP) cena brez DDV]]*12,IF(TRIM(Tabela12[[#This Row],[Obračunska enota]])="3 Year(s)",Tabela12[[#This Row],[MAXIMUM RESALE PRICE (MRP) cena brez DDV]]/3,Tabela12[[#This Row],[MAXIMUM RESALE PRICE (MRP) cena brez DDV]]))</f>
        <v>1333.3333333333333</v>
      </c>
      <c r="K426" s="228">
        <f>MPSA!$J426*1.22</f>
        <v>1626.6666666666665</v>
      </c>
      <c r="L426" s="45"/>
      <c r="M426" s="49">
        <f t="shared" si="5"/>
        <v>0</v>
      </c>
      <c r="N426" s="49">
        <f>MPSA!$M426*1.22</f>
        <v>0</v>
      </c>
    </row>
    <row r="427" spans="1:14">
      <c r="A427" s="43" t="s">
        <v>324</v>
      </c>
      <c r="B427" s="43" t="s">
        <v>325</v>
      </c>
      <c r="C427" s="43" t="s">
        <v>315</v>
      </c>
      <c r="D427" s="43" t="s">
        <v>2047</v>
      </c>
      <c r="E427" s="44" t="s">
        <v>184</v>
      </c>
      <c r="F427" s="44" t="s">
        <v>245</v>
      </c>
      <c r="G427" s="43" t="s">
        <v>246</v>
      </c>
      <c r="H427" s="43" t="s">
        <v>247</v>
      </c>
      <c r="I427" s="227">
        <v>2667</v>
      </c>
      <c r="J427" s="220">
        <f>IF(TRIM(Tabela12[[#This Row],[Obračunska enota]])="1 Month(s)",Tabela12[[#This Row],[MAXIMUM RESALE PRICE (MRP) cena brez DDV]]*12,IF(TRIM(Tabela12[[#This Row],[Obračunska enota]])="3 Year(s)",Tabela12[[#This Row],[MAXIMUM RESALE PRICE (MRP) cena brez DDV]]/3,Tabela12[[#This Row],[MAXIMUM RESALE PRICE (MRP) cena brez DDV]]))</f>
        <v>889</v>
      </c>
      <c r="K427" s="228">
        <f>MPSA!$J427*1.22</f>
        <v>1084.58</v>
      </c>
      <c r="L427" s="45"/>
      <c r="M427" s="49">
        <f t="shared" si="5"/>
        <v>0</v>
      </c>
      <c r="N427" s="49">
        <f>MPSA!$M427*1.22</f>
        <v>0</v>
      </c>
    </row>
    <row r="428" spans="1:14">
      <c r="A428" s="43" t="s">
        <v>390</v>
      </c>
      <c r="B428" s="43" t="s">
        <v>391</v>
      </c>
      <c r="C428" s="43" t="s">
        <v>315</v>
      </c>
      <c r="D428" s="43" t="s">
        <v>2047</v>
      </c>
      <c r="E428" s="44" t="s">
        <v>178</v>
      </c>
      <c r="F428" s="44" t="s">
        <v>328</v>
      </c>
      <c r="G428" s="43" t="s">
        <v>329</v>
      </c>
      <c r="H428" s="43" t="s">
        <v>181</v>
      </c>
      <c r="I428" s="227">
        <v>48</v>
      </c>
      <c r="J428" s="220">
        <f>IF(TRIM(Tabela12[[#This Row],[Obračunska enota]])="1 Month(s)",Tabela12[[#This Row],[MAXIMUM RESALE PRICE (MRP) cena brez DDV]]*12,IF(TRIM(Tabela12[[#This Row],[Obračunska enota]])="3 Year(s)",Tabela12[[#This Row],[MAXIMUM RESALE PRICE (MRP) cena brez DDV]]/3,Tabela12[[#This Row],[MAXIMUM RESALE PRICE (MRP) cena brez DDV]]))</f>
        <v>576</v>
      </c>
      <c r="K428" s="228">
        <f>MPSA!$J428*1.22</f>
        <v>702.72</v>
      </c>
      <c r="L428" s="45"/>
      <c r="M428" s="49">
        <f t="shared" si="5"/>
        <v>0</v>
      </c>
      <c r="N428" s="49">
        <f>MPSA!$M428*1.22</f>
        <v>0</v>
      </c>
    </row>
    <row r="429" spans="1:14">
      <c r="A429" s="43" t="s">
        <v>392</v>
      </c>
      <c r="B429" s="43" t="s">
        <v>393</v>
      </c>
      <c r="C429" s="43" t="s">
        <v>315</v>
      </c>
      <c r="D429" s="43" t="s">
        <v>2047</v>
      </c>
      <c r="E429" s="44" t="s">
        <v>184</v>
      </c>
      <c r="F429" s="44" t="s">
        <v>328</v>
      </c>
      <c r="G429" s="43" t="s">
        <v>329</v>
      </c>
      <c r="H429" s="43" t="s">
        <v>181</v>
      </c>
      <c r="I429" s="227">
        <v>32</v>
      </c>
      <c r="J429" s="220">
        <f>IF(TRIM(Tabela12[[#This Row],[Obračunska enota]])="1 Month(s)",Tabela12[[#This Row],[MAXIMUM RESALE PRICE (MRP) cena brez DDV]]*12,IF(TRIM(Tabela12[[#This Row],[Obračunska enota]])="3 Year(s)",Tabela12[[#This Row],[MAXIMUM RESALE PRICE (MRP) cena brez DDV]]/3,Tabela12[[#This Row],[MAXIMUM RESALE PRICE (MRP) cena brez DDV]]))</f>
        <v>384</v>
      </c>
      <c r="K429" s="228">
        <f>MPSA!$J429*1.22</f>
        <v>468.48</v>
      </c>
      <c r="L429" s="45"/>
      <c r="M429" s="49">
        <f t="shared" si="5"/>
        <v>0</v>
      </c>
      <c r="N429" s="49">
        <f>MPSA!$M429*1.22</f>
        <v>0</v>
      </c>
    </row>
    <row r="430" spans="1:14" ht="40.5">
      <c r="A430" s="43" t="s">
        <v>1053</v>
      </c>
      <c r="B430" s="43" t="s">
        <v>1054</v>
      </c>
      <c r="C430" s="43" t="s">
        <v>1055</v>
      </c>
      <c r="D430" s="43" t="s">
        <v>2047</v>
      </c>
      <c r="E430" s="44" t="s">
        <v>419</v>
      </c>
      <c r="F430" s="44" t="s">
        <v>959</v>
      </c>
      <c r="G430" s="43" t="s">
        <v>246</v>
      </c>
      <c r="H430" s="43" t="s">
        <v>247</v>
      </c>
      <c r="I430" s="227">
        <v>31</v>
      </c>
      <c r="J430" s="220">
        <f>IF(TRIM(Tabela12[[#This Row],[Obračunska enota]])="1 Month(s)",Tabela12[[#This Row],[MAXIMUM RESALE PRICE (MRP) cena brez DDV]]*12,IF(TRIM(Tabela12[[#This Row],[Obračunska enota]])="3 Year(s)",Tabela12[[#This Row],[MAXIMUM RESALE PRICE (MRP) cena brez DDV]]/3,Tabela12[[#This Row],[MAXIMUM RESALE PRICE (MRP) cena brez DDV]]))</f>
        <v>10.333333333333334</v>
      </c>
      <c r="K430" s="228">
        <f>MPSA!$J430*1.22</f>
        <v>12.606666666666667</v>
      </c>
      <c r="L430" s="45"/>
      <c r="M430" s="49">
        <f t="shared" si="5"/>
        <v>0</v>
      </c>
      <c r="N430" s="49">
        <f>MPSA!$M430*1.22</f>
        <v>0</v>
      </c>
    </row>
    <row r="431" spans="1:14">
      <c r="A431" s="43" t="s">
        <v>1056</v>
      </c>
      <c r="B431" s="43" t="s">
        <v>1057</v>
      </c>
      <c r="C431" s="43" t="s">
        <v>1055</v>
      </c>
      <c r="D431" s="43" t="s">
        <v>2047</v>
      </c>
      <c r="E431" s="44" t="s">
        <v>184</v>
      </c>
      <c r="F431" s="44" t="s">
        <v>959</v>
      </c>
      <c r="G431" s="43" t="s">
        <v>246</v>
      </c>
      <c r="H431" s="43" t="s">
        <v>247</v>
      </c>
      <c r="I431" s="227">
        <v>40</v>
      </c>
      <c r="J431" s="220">
        <f>IF(TRIM(Tabela12[[#This Row],[Obračunska enota]])="1 Month(s)",Tabela12[[#This Row],[MAXIMUM RESALE PRICE (MRP) cena brez DDV]]*12,IF(TRIM(Tabela12[[#This Row],[Obračunska enota]])="3 Year(s)",Tabela12[[#This Row],[MAXIMUM RESALE PRICE (MRP) cena brez DDV]]/3,Tabela12[[#This Row],[MAXIMUM RESALE PRICE (MRP) cena brez DDV]]))</f>
        <v>13.333333333333334</v>
      </c>
      <c r="K431" s="228">
        <f>MPSA!$J431*1.22</f>
        <v>16.266666666666666</v>
      </c>
      <c r="L431" s="45"/>
      <c r="M431" s="49">
        <f t="shared" si="5"/>
        <v>0</v>
      </c>
      <c r="N431" s="49">
        <f>MPSA!$M431*1.22</f>
        <v>0</v>
      </c>
    </row>
    <row r="432" spans="1:14" ht="40.5">
      <c r="A432" s="43" t="s">
        <v>1175</v>
      </c>
      <c r="B432" s="43" t="s">
        <v>1176</v>
      </c>
      <c r="C432" s="43" t="s">
        <v>1055</v>
      </c>
      <c r="D432" s="43" t="s">
        <v>2047</v>
      </c>
      <c r="E432" s="44" t="s">
        <v>419</v>
      </c>
      <c r="F432" s="44" t="s">
        <v>1090</v>
      </c>
      <c r="G432" s="43" t="s">
        <v>329</v>
      </c>
      <c r="H432" s="43" t="s">
        <v>181</v>
      </c>
      <c r="I432" s="227">
        <v>0.36</v>
      </c>
      <c r="J432" s="220">
        <f>IF(TRIM(Tabela12[[#This Row],[Obračunska enota]])="1 Month(s)",Tabela12[[#This Row],[MAXIMUM RESALE PRICE (MRP) cena brez DDV]]*12,IF(TRIM(Tabela12[[#This Row],[Obračunska enota]])="3 Year(s)",Tabela12[[#This Row],[MAXIMUM RESALE PRICE (MRP) cena brez DDV]]/3,Tabela12[[#This Row],[MAXIMUM RESALE PRICE (MRP) cena brez DDV]]))</f>
        <v>4.32</v>
      </c>
      <c r="K432" s="228">
        <f>MPSA!$J432*1.22</f>
        <v>5.2704000000000004</v>
      </c>
      <c r="L432" s="45"/>
      <c r="M432" s="49">
        <f t="shared" si="5"/>
        <v>0</v>
      </c>
      <c r="N432" s="49">
        <f>MPSA!$M432*1.22</f>
        <v>0</v>
      </c>
    </row>
    <row r="433" spans="1:14">
      <c r="A433" s="43" t="s">
        <v>1177</v>
      </c>
      <c r="B433" s="43" t="s">
        <v>1178</v>
      </c>
      <c r="C433" s="43" t="s">
        <v>1055</v>
      </c>
      <c r="D433" s="43" t="s">
        <v>2047</v>
      </c>
      <c r="E433" s="44" t="s">
        <v>184</v>
      </c>
      <c r="F433" s="44" t="s">
        <v>1090</v>
      </c>
      <c r="G433" s="43" t="s">
        <v>329</v>
      </c>
      <c r="H433" s="43" t="s">
        <v>181</v>
      </c>
      <c r="I433" s="227">
        <v>0.47</v>
      </c>
      <c r="J433" s="220">
        <f>IF(TRIM(Tabela12[[#This Row],[Obračunska enota]])="1 Month(s)",Tabela12[[#This Row],[MAXIMUM RESALE PRICE (MRP) cena brez DDV]]*12,IF(TRIM(Tabela12[[#This Row],[Obračunska enota]])="3 Year(s)",Tabela12[[#This Row],[MAXIMUM RESALE PRICE (MRP) cena brez DDV]]/3,Tabela12[[#This Row],[MAXIMUM RESALE PRICE (MRP) cena brez DDV]]))</f>
        <v>5.64</v>
      </c>
      <c r="K433" s="228">
        <f>MPSA!$J433*1.22</f>
        <v>6.8807999999999998</v>
      </c>
      <c r="L433" s="45"/>
      <c r="M433" s="49">
        <f t="shared" si="5"/>
        <v>0</v>
      </c>
      <c r="N433" s="49">
        <f>MPSA!$M433*1.22</f>
        <v>0</v>
      </c>
    </row>
    <row r="434" spans="1:14" ht="40.5">
      <c r="A434" s="43" t="s">
        <v>1058</v>
      </c>
      <c r="B434" s="43" t="s">
        <v>1059</v>
      </c>
      <c r="C434" s="43" t="s">
        <v>1055</v>
      </c>
      <c r="D434" s="43" t="s">
        <v>2047</v>
      </c>
      <c r="E434" s="44" t="s">
        <v>419</v>
      </c>
      <c r="F434" s="44" t="s">
        <v>959</v>
      </c>
      <c r="G434" s="43" t="s">
        <v>246</v>
      </c>
      <c r="H434" s="43" t="s">
        <v>247</v>
      </c>
      <c r="I434" s="227">
        <v>31</v>
      </c>
      <c r="J434" s="220">
        <f>IF(TRIM(Tabela12[[#This Row],[Obračunska enota]])="1 Month(s)",Tabela12[[#This Row],[MAXIMUM RESALE PRICE (MRP) cena brez DDV]]*12,IF(TRIM(Tabela12[[#This Row],[Obračunska enota]])="3 Year(s)",Tabela12[[#This Row],[MAXIMUM RESALE PRICE (MRP) cena brez DDV]]/3,Tabela12[[#This Row],[MAXIMUM RESALE PRICE (MRP) cena brez DDV]]))</f>
        <v>10.333333333333334</v>
      </c>
      <c r="K434" s="228">
        <f>MPSA!$J434*1.22</f>
        <v>12.606666666666667</v>
      </c>
      <c r="L434" s="45"/>
      <c r="M434" s="49">
        <f t="shared" si="5"/>
        <v>0</v>
      </c>
      <c r="N434" s="49">
        <f>MPSA!$M434*1.22</f>
        <v>0</v>
      </c>
    </row>
    <row r="435" spans="1:14">
      <c r="A435" s="43" t="s">
        <v>1060</v>
      </c>
      <c r="B435" s="43" t="s">
        <v>1061</v>
      </c>
      <c r="C435" s="43" t="s">
        <v>1055</v>
      </c>
      <c r="D435" s="43" t="s">
        <v>2047</v>
      </c>
      <c r="E435" s="44" t="s">
        <v>184</v>
      </c>
      <c r="F435" s="44" t="s">
        <v>959</v>
      </c>
      <c r="G435" s="43" t="s">
        <v>246</v>
      </c>
      <c r="H435" s="43" t="s">
        <v>247</v>
      </c>
      <c r="I435" s="227">
        <v>40</v>
      </c>
      <c r="J435" s="220">
        <f>IF(TRIM(Tabela12[[#This Row],[Obračunska enota]])="1 Month(s)",Tabela12[[#This Row],[MAXIMUM RESALE PRICE (MRP) cena brez DDV]]*12,IF(TRIM(Tabela12[[#This Row],[Obračunska enota]])="3 Year(s)",Tabela12[[#This Row],[MAXIMUM RESALE PRICE (MRP) cena brez DDV]]/3,Tabela12[[#This Row],[MAXIMUM RESALE PRICE (MRP) cena brez DDV]]))</f>
        <v>13.333333333333334</v>
      </c>
      <c r="K435" s="228">
        <f>MPSA!$J435*1.22</f>
        <v>16.266666666666666</v>
      </c>
      <c r="L435" s="45"/>
      <c r="M435" s="49">
        <f t="shared" si="5"/>
        <v>0</v>
      </c>
      <c r="N435" s="49">
        <f>MPSA!$M435*1.22</f>
        <v>0</v>
      </c>
    </row>
    <row r="436" spans="1:14" ht="40.5">
      <c r="A436" s="43" t="s">
        <v>1179</v>
      </c>
      <c r="B436" s="43" t="s">
        <v>1180</v>
      </c>
      <c r="C436" s="43" t="s">
        <v>1055</v>
      </c>
      <c r="D436" s="43" t="s">
        <v>2047</v>
      </c>
      <c r="E436" s="44" t="s">
        <v>419</v>
      </c>
      <c r="F436" s="44" t="s">
        <v>1090</v>
      </c>
      <c r="G436" s="43" t="s">
        <v>329</v>
      </c>
      <c r="H436" s="43" t="s">
        <v>181</v>
      </c>
      <c r="I436" s="227">
        <v>0.36</v>
      </c>
      <c r="J436" s="220">
        <f>IF(TRIM(Tabela12[[#This Row],[Obračunska enota]])="1 Month(s)",Tabela12[[#This Row],[MAXIMUM RESALE PRICE (MRP) cena brez DDV]]*12,IF(TRIM(Tabela12[[#This Row],[Obračunska enota]])="3 Year(s)",Tabela12[[#This Row],[MAXIMUM RESALE PRICE (MRP) cena brez DDV]]/3,Tabela12[[#This Row],[MAXIMUM RESALE PRICE (MRP) cena brez DDV]]))</f>
        <v>4.32</v>
      </c>
      <c r="K436" s="228">
        <f>MPSA!$J436*1.22</f>
        <v>5.2704000000000004</v>
      </c>
      <c r="L436" s="45"/>
      <c r="M436" s="49">
        <f t="shared" si="5"/>
        <v>0</v>
      </c>
      <c r="N436" s="49">
        <f>MPSA!$M436*1.22</f>
        <v>0</v>
      </c>
    </row>
    <row r="437" spans="1:14">
      <c r="A437" s="43" t="s">
        <v>1181</v>
      </c>
      <c r="B437" s="43" t="s">
        <v>1182</v>
      </c>
      <c r="C437" s="43" t="s">
        <v>1055</v>
      </c>
      <c r="D437" s="43" t="s">
        <v>2047</v>
      </c>
      <c r="E437" s="44" t="s">
        <v>184</v>
      </c>
      <c r="F437" s="44" t="s">
        <v>1090</v>
      </c>
      <c r="G437" s="43" t="s">
        <v>329</v>
      </c>
      <c r="H437" s="43" t="s">
        <v>181</v>
      </c>
      <c r="I437" s="227">
        <v>0.47</v>
      </c>
      <c r="J437" s="220">
        <f>IF(TRIM(Tabela12[[#This Row],[Obračunska enota]])="1 Month(s)",Tabela12[[#This Row],[MAXIMUM RESALE PRICE (MRP) cena brez DDV]]*12,IF(TRIM(Tabela12[[#This Row],[Obračunska enota]])="3 Year(s)",Tabela12[[#This Row],[MAXIMUM RESALE PRICE (MRP) cena brez DDV]]/3,Tabela12[[#This Row],[MAXIMUM RESALE PRICE (MRP) cena brez DDV]]))</f>
        <v>5.64</v>
      </c>
      <c r="K437" s="228">
        <f>MPSA!$J437*1.22</f>
        <v>6.8807999999999998</v>
      </c>
      <c r="L437" s="45"/>
      <c r="M437" s="49">
        <f t="shared" ref="M437:M500" si="6">L437*J437</f>
        <v>0</v>
      </c>
      <c r="N437" s="49">
        <f>MPSA!$M437*1.22</f>
        <v>0</v>
      </c>
    </row>
    <row r="438" spans="1:14" ht="40.5">
      <c r="A438" s="43" t="s">
        <v>1062</v>
      </c>
      <c r="B438" s="43" t="s">
        <v>1063</v>
      </c>
      <c r="C438" s="43" t="s">
        <v>1055</v>
      </c>
      <c r="D438" s="43" t="s">
        <v>2047</v>
      </c>
      <c r="E438" s="44" t="s">
        <v>419</v>
      </c>
      <c r="F438" s="44" t="s">
        <v>959</v>
      </c>
      <c r="G438" s="43" t="s">
        <v>246</v>
      </c>
      <c r="H438" s="43" t="s">
        <v>247</v>
      </c>
      <c r="I438" s="227">
        <v>31</v>
      </c>
      <c r="J438" s="220">
        <f>IF(TRIM(Tabela12[[#This Row],[Obračunska enota]])="1 Month(s)",Tabela12[[#This Row],[MAXIMUM RESALE PRICE (MRP) cena brez DDV]]*12,IF(TRIM(Tabela12[[#This Row],[Obračunska enota]])="3 Year(s)",Tabela12[[#This Row],[MAXIMUM RESALE PRICE (MRP) cena brez DDV]]/3,Tabela12[[#This Row],[MAXIMUM RESALE PRICE (MRP) cena brez DDV]]))</f>
        <v>10.333333333333334</v>
      </c>
      <c r="K438" s="228">
        <f>MPSA!$J438*1.22</f>
        <v>12.606666666666667</v>
      </c>
      <c r="L438" s="45"/>
      <c r="M438" s="49">
        <f t="shared" si="6"/>
        <v>0</v>
      </c>
      <c r="N438" s="49">
        <f>MPSA!$M438*1.22</f>
        <v>0</v>
      </c>
    </row>
    <row r="439" spans="1:14">
      <c r="A439" s="43" t="s">
        <v>1064</v>
      </c>
      <c r="B439" s="43" t="s">
        <v>1065</v>
      </c>
      <c r="C439" s="43" t="s">
        <v>1055</v>
      </c>
      <c r="D439" s="43" t="s">
        <v>2047</v>
      </c>
      <c r="E439" s="44" t="s">
        <v>184</v>
      </c>
      <c r="F439" s="44" t="s">
        <v>959</v>
      </c>
      <c r="G439" s="43" t="s">
        <v>246</v>
      </c>
      <c r="H439" s="43" t="s">
        <v>247</v>
      </c>
      <c r="I439" s="227">
        <v>40</v>
      </c>
      <c r="J439" s="220">
        <f>IF(TRIM(Tabela12[[#This Row],[Obračunska enota]])="1 Month(s)",Tabela12[[#This Row],[MAXIMUM RESALE PRICE (MRP) cena brez DDV]]*12,IF(TRIM(Tabela12[[#This Row],[Obračunska enota]])="3 Year(s)",Tabela12[[#This Row],[MAXIMUM RESALE PRICE (MRP) cena brez DDV]]/3,Tabela12[[#This Row],[MAXIMUM RESALE PRICE (MRP) cena brez DDV]]))</f>
        <v>13.333333333333334</v>
      </c>
      <c r="K439" s="228">
        <f>MPSA!$J439*1.22</f>
        <v>16.266666666666666</v>
      </c>
      <c r="L439" s="45"/>
      <c r="M439" s="49">
        <f t="shared" si="6"/>
        <v>0</v>
      </c>
      <c r="N439" s="49">
        <f>MPSA!$M439*1.22</f>
        <v>0</v>
      </c>
    </row>
    <row r="440" spans="1:14" ht="40.5">
      <c r="A440" s="43" t="s">
        <v>1183</v>
      </c>
      <c r="B440" s="43" t="s">
        <v>1184</v>
      </c>
      <c r="C440" s="43" t="s">
        <v>1055</v>
      </c>
      <c r="D440" s="43" t="s">
        <v>2047</v>
      </c>
      <c r="E440" s="44" t="s">
        <v>419</v>
      </c>
      <c r="F440" s="44" t="s">
        <v>1090</v>
      </c>
      <c r="G440" s="43" t="s">
        <v>329</v>
      </c>
      <c r="H440" s="43" t="s">
        <v>181</v>
      </c>
      <c r="I440" s="227">
        <v>0.36</v>
      </c>
      <c r="J440" s="220">
        <f>IF(TRIM(Tabela12[[#This Row],[Obračunska enota]])="1 Month(s)",Tabela12[[#This Row],[MAXIMUM RESALE PRICE (MRP) cena brez DDV]]*12,IF(TRIM(Tabela12[[#This Row],[Obračunska enota]])="3 Year(s)",Tabela12[[#This Row],[MAXIMUM RESALE PRICE (MRP) cena brez DDV]]/3,Tabela12[[#This Row],[MAXIMUM RESALE PRICE (MRP) cena brez DDV]]))</f>
        <v>4.32</v>
      </c>
      <c r="K440" s="228">
        <f>MPSA!$J440*1.22</f>
        <v>5.2704000000000004</v>
      </c>
      <c r="L440" s="45"/>
      <c r="M440" s="49">
        <f t="shared" si="6"/>
        <v>0</v>
      </c>
      <c r="N440" s="49">
        <f>MPSA!$M440*1.22</f>
        <v>0</v>
      </c>
    </row>
    <row r="441" spans="1:14">
      <c r="A441" s="43" t="s">
        <v>1185</v>
      </c>
      <c r="B441" s="43" t="s">
        <v>1186</v>
      </c>
      <c r="C441" s="43" t="s">
        <v>1055</v>
      </c>
      <c r="D441" s="43" t="s">
        <v>2047</v>
      </c>
      <c r="E441" s="44" t="s">
        <v>184</v>
      </c>
      <c r="F441" s="44" t="s">
        <v>1090</v>
      </c>
      <c r="G441" s="43" t="s">
        <v>329</v>
      </c>
      <c r="H441" s="43" t="s">
        <v>181</v>
      </c>
      <c r="I441" s="227">
        <v>0.47</v>
      </c>
      <c r="J441" s="220">
        <f>IF(TRIM(Tabela12[[#This Row],[Obračunska enota]])="1 Month(s)",Tabela12[[#This Row],[MAXIMUM RESALE PRICE (MRP) cena brez DDV]]*12,IF(TRIM(Tabela12[[#This Row],[Obračunska enota]])="3 Year(s)",Tabela12[[#This Row],[MAXIMUM RESALE PRICE (MRP) cena brez DDV]]/3,Tabela12[[#This Row],[MAXIMUM RESALE PRICE (MRP) cena brez DDV]]))</f>
        <v>5.64</v>
      </c>
      <c r="K441" s="228">
        <f>MPSA!$J441*1.22</f>
        <v>6.8807999999999998</v>
      </c>
      <c r="L441" s="45"/>
      <c r="M441" s="49">
        <f t="shared" si="6"/>
        <v>0</v>
      </c>
      <c r="N441" s="49">
        <f>MPSA!$M441*1.22</f>
        <v>0</v>
      </c>
    </row>
    <row r="442" spans="1:14" ht="40.5">
      <c r="A442" s="43" t="s">
        <v>1066</v>
      </c>
      <c r="B442" s="43" t="s">
        <v>1067</v>
      </c>
      <c r="C442" s="43" t="s">
        <v>1055</v>
      </c>
      <c r="D442" s="43" t="s">
        <v>2047</v>
      </c>
      <c r="E442" s="44" t="s">
        <v>419</v>
      </c>
      <c r="F442" s="44" t="s">
        <v>959</v>
      </c>
      <c r="G442" s="43" t="s">
        <v>246</v>
      </c>
      <c r="H442" s="43" t="s">
        <v>247</v>
      </c>
      <c r="I442" s="227">
        <v>31</v>
      </c>
      <c r="J442" s="220">
        <f>IF(TRIM(Tabela12[[#This Row],[Obračunska enota]])="1 Month(s)",Tabela12[[#This Row],[MAXIMUM RESALE PRICE (MRP) cena brez DDV]]*12,IF(TRIM(Tabela12[[#This Row],[Obračunska enota]])="3 Year(s)",Tabela12[[#This Row],[MAXIMUM RESALE PRICE (MRP) cena brez DDV]]/3,Tabela12[[#This Row],[MAXIMUM RESALE PRICE (MRP) cena brez DDV]]))</f>
        <v>10.333333333333334</v>
      </c>
      <c r="K442" s="228">
        <f>MPSA!$J442*1.22</f>
        <v>12.606666666666667</v>
      </c>
      <c r="L442" s="45"/>
      <c r="M442" s="49">
        <f t="shared" si="6"/>
        <v>0</v>
      </c>
      <c r="N442" s="49">
        <f>MPSA!$M442*1.22</f>
        <v>0</v>
      </c>
    </row>
    <row r="443" spans="1:14">
      <c r="A443" s="43" t="s">
        <v>1068</v>
      </c>
      <c r="B443" s="43" t="s">
        <v>1069</v>
      </c>
      <c r="C443" s="43" t="s">
        <v>1055</v>
      </c>
      <c r="D443" s="43" t="s">
        <v>2047</v>
      </c>
      <c r="E443" s="44" t="s">
        <v>184</v>
      </c>
      <c r="F443" s="44" t="s">
        <v>959</v>
      </c>
      <c r="G443" s="43" t="s">
        <v>246</v>
      </c>
      <c r="H443" s="43" t="s">
        <v>247</v>
      </c>
      <c r="I443" s="227">
        <v>40</v>
      </c>
      <c r="J443" s="220">
        <f>IF(TRIM(Tabela12[[#This Row],[Obračunska enota]])="1 Month(s)",Tabela12[[#This Row],[MAXIMUM RESALE PRICE (MRP) cena brez DDV]]*12,IF(TRIM(Tabela12[[#This Row],[Obračunska enota]])="3 Year(s)",Tabela12[[#This Row],[MAXIMUM RESALE PRICE (MRP) cena brez DDV]]/3,Tabela12[[#This Row],[MAXIMUM RESALE PRICE (MRP) cena brez DDV]]))</f>
        <v>13.333333333333334</v>
      </c>
      <c r="K443" s="228">
        <f>MPSA!$J443*1.22</f>
        <v>16.266666666666666</v>
      </c>
      <c r="L443" s="45"/>
      <c r="M443" s="49">
        <f t="shared" si="6"/>
        <v>0</v>
      </c>
      <c r="N443" s="49">
        <f>MPSA!$M443*1.22</f>
        <v>0</v>
      </c>
    </row>
    <row r="444" spans="1:14" ht="40.5">
      <c r="A444" s="43" t="s">
        <v>1187</v>
      </c>
      <c r="B444" s="43" t="s">
        <v>1188</v>
      </c>
      <c r="C444" s="43" t="s">
        <v>1055</v>
      </c>
      <c r="D444" s="43" t="s">
        <v>2047</v>
      </c>
      <c r="E444" s="44" t="s">
        <v>419</v>
      </c>
      <c r="F444" s="44" t="s">
        <v>1090</v>
      </c>
      <c r="G444" s="43" t="s">
        <v>329</v>
      </c>
      <c r="H444" s="43" t="s">
        <v>181</v>
      </c>
      <c r="I444" s="227">
        <v>0.36</v>
      </c>
      <c r="J444" s="220">
        <f>IF(TRIM(Tabela12[[#This Row],[Obračunska enota]])="1 Month(s)",Tabela12[[#This Row],[MAXIMUM RESALE PRICE (MRP) cena brez DDV]]*12,IF(TRIM(Tabela12[[#This Row],[Obračunska enota]])="3 Year(s)",Tabela12[[#This Row],[MAXIMUM RESALE PRICE (MRP) cena brez DDV]]/3,Tabela12[[#This Row],[MAXIMUM RESALE PRICE (MRP) cena brez DDV]]))</f>
        <v>4.32</v>
      </c>
      <c r="K444" s="228">
        <f>MPSA!$J444*1.22</f>
        <v>5.2704000000000004</v>
      </c>
      <c r="L444" s="45"/>
      <c r="M444" s="49">
        <f t="shared" si="6"/>
        <v>0</v>
      </c>
      <c r="N444" s="49">
        <f>MPSA!$M444*1.22</f>
        <v>0</v>
      </c>
    </row>
    <row r="445" spans="1:14">
      <c r="A445" s="43" t="s">
        <v>1189</v>
      </c>
      <c r="B445" s="43" t="s">
        <v>1190</v>
      </c>
      <c r="C445" s="43" t="s">
        <v>1055</v>
      </c>
      <c r="D445" s="43" t="s">
        <v>2047</v>
      </c>
      <c r="E445" s="44" t="s">
        <v>184</v>
      </c>
      <c r="F445" s="44" t="s">
        <v>1090</v>
      </c>
      <c r="G445" s="43" t="s">
        <v>329</v>
      </c>
      <c r="H445" s="43" t="s">
        <v>181</v>
      </c>
      <c r="I445" s="227">
        <v>0.47</v>
      </c>
      <c r="J445" s="220">
        <f>IF(TRIM(Tabela12[[#This Row],[Obračunska enota]])="1 Month(s)",Tabela12[[#This Row],[MAXIMUM RESALE PRICE (MRP) cena brez DDV]]*12,IF(TRIM(Tabela12[[#This Row],[Obračunska enota]])="3 Year(s)",Tabela12[[#This Row],[MAXIMUM RESALE PRICE (MRP) cena brez DDV]]/3,Tabela12[[#This Row],[MAXIMUM RESALE PRICE (MRP) cena brez DDV]]))</f>
        <v>5.64</v>
      </c>
      <c r="K445" s="228">
        <f>MPSA!$J445*1.22</f>
        <v>6.8807999999999998</v>
      </c>
      <c r="L445" s="45"/>
      <c r="M445" s="49">
        <f t="shared" si="6"/>
        <v>0</v>
      </c>
      <c r="N445" s="49">
        <f>MPSA!$M445*1.22</f>
        <v>0</v>
      </c>
    </row>
    <row r="446" spans="1:14">
      <c r="A446" s="43" t="s">
        <v>1229</v>
      </c>
      <c r="B446" s="43" t="s">
        <v>1230</v>
      </c>
      <c r="C446" s="43" t="s">
        <v>565</v>
      </c>
      <c r="D446" s="43" t="s">
        <v>2047</v>
      </c>
      <c r="E446" s="44" t="s">
        <v>465</v>
      </c>
      <c r="F446" s="44" t="s">
        <v>1206</v>
      </c>
      <c r="G446" s="43" t="s">
        <v>329</v>
      </c>
      <c r="H446" s="43" t="s">
        <v>181</v>
      </c>
      <c r="I446" s="227">
        <v>4.0999999999999996</v>
      </c>
      <c r="J446" s="220">
        <f>IF(TRIM(Tabela12[[#This Row],[Obračunska enota]])="1 Month(s)",Tabela12[[#This Row],[MAXIMUM RESALE PRICE (MRP) cena brez DDV]]*12,IF(TRIM(Tabela12[[#This Row],[Obračunska enota]])="3 Year(s)",Tabela12[[#This Row],[MAXIMUM RESALE PRICE (MRP) cena brez DDV]]/3,Tabela12[[#This Row],[MAXIMUM RESALE PRICE (MRP) cena brez DDV]]))</f>
        <v>49.199999999999996</v>
      </c>
      <c r="K446" s="228">
        <f>MPSA!$J446*1.22</f>
        <v>60.023999999999994</v>
      </c>
      <c r="L446" s="45"/>
      <c r="M446" s="49">
        <f t="shared" si="6"/>
        <v>0</v>
      </c>
      <c r="N446" s="49">
        <f>MPSA!$M446*1.22</f>
        <v>0</v>
      </c>
    </row>
    <row r="447" spans="1:14">
      <c r="A447" s="43" t="s">
        <v>951</v>
      </c>
      <c r="B447" s="43" t="s">
        <v>952</v>
      </c>
      <c r="C447" s="43" t="s">
        <v>63</v>
      </c>
      <c r="D447" s="43" t="s">
        <v>2047</v>
      </c>
      <c r="E447" s="44" t="s">
        <v>178</v>
      </c>
      <c r="F447" s="44" t="s">
        <v>861</v>
      </c>
      <c r="G447" s="43" t="s">
        <v>180</v>
      </c>
      <c r="H447" s="43" t="s">
        <v>181</v>
      </c>
      <c r="I447" s="227">
        <v>115</v>
      </c>
      <c r="J447" s="220">
        <f>IF(TRIM(Tabela12[[#This Row],[Obračunska enota]])="1 Month(s)",Tabela12[[#This Row],[MAXIMUM RESALE PRICE (MRP) cena brez DDV]]*12,IF(TRIM(Tabela12[[#This Row],[Obračunska enota]])="3 Year(s)",Tabela12[[#This Row],[MAXIMUM RESALE PRICE (MRP) cena brez DDV]]/3,Tabela12[[#This Row],[MAXIMUM RESALE PRICE (MRP) cena brez DDV]]))</f>
        <v>115</v>
      </c>
      <c r="K447" s="228">
        <f>MPSA!$J447*1.22</f>
        <v>140.29999999999998</v>
      </c>
      <c r="L447" s="45"/>
      <c r="M447" s="49">
        <f t="shared" si="6"/>
        <v>0</v>
      </c>
      <c r="N447" s="49">
        <f>MPSA!$M447*1.22</f>
        <v>0</v>
      </c>
    </row>
    <row r="448" spans="1:14">
      <c r="A448" s="43" t="s">
        <v>563</v>
      </c>
      <c r="B448" s="43" t="s">
        <v>564</v>
      </c>
      <c r="C448" s="43" t="s">
        <v>565</v>
      </c>
      <c r="D448" s="43" t="s">
        <v>2047</v>
      </c>
      <c r="E448" s="44" t="s">
        <v>465</v>
      </c>
      <c r="F448" s="44" t="s">
        <v>431</v>
      </c>
      <c r="G448" s="43" t="s">
        <v>329</v>
      </c>
      <c r="H448" s="43" t="s">
        <v>181</v>
      </c>
      <c r="I448" s="227">
        <v>8</v>
      </c>
      <c r="J448" s="220">
        <f>IF(TRIM(Tabela12[[#This Row],[Obračunska enota]])="1 Month(s)",Tabela12[[#This Row],[MAXIMUM RESALE PRICE (MRP) cena brez DDV]]*12,IF(TRIM(Tabela12[[#This Row],[Obračunska enota]])="3 Year(s)",Tabela12[[#This Row],[MAXIMUM RESALE PRICE (MRP) cena brez DDV]]/3,Tabela12[[#This Row],[MAXIMUM RESALE PRICE (MRP) cena brez DDV]]))</f>
        <v>96</v>
      </c>
      <c r="K448" s="228">
        <f>MPSA!$J448*1.22</f>
        <v>117.12</v>
      </c>
      <c r="L448" s="45"/>
      <c r="M448" s="49">
        <f t="shared" si="6"/>
        <v>0</v>
      </c>
      <c r="N448" s="49">
        <f>MPSA!$M448*1.22</f>
        <v>0</v>
      </c>
    </row>
    <row r="449" spans="1:14">
      <c r="A449" s="43" t="s">
        <v>854</v>
      </c>
      <c r="B449" s="43" t="s">
        <v>855</v>
      </c>
      <c r="C449" s="43" t="s">
        <v>565</v>
      </c>
      <c r="D449" s="43" t="s">
        <v>2047</v>
      </c>
      <c r="E449" s="44" t="s">
        <v>184</v>
      </c>
      <c r="F449" s="44" t="s">
        <v>849</v>
      </c>
      <c r="G449" s="43" t="s">
        <v>329</v>
      </c>
      <c r="H449" s="43" t="s">
        <v>181</v>
      </c>
      <c r="I449" s="227">
        <v>27</v>
      </c>
      <c r="J449" s="220">
        <f>IF(TRIM(Tabela12[[#This Row],[Obračunska enota]])="1 Month(s)",Tabela12[[#This Row],[MAXIMUM RESALE PRICE (MRP) cena brez DDV]]*12,IF(TRIM(Tabela12[[#This Row],[Obračunska enota]])="3 Year(s)",Tabela12[[#This Row],[MAXIMUM RESALE PRICE (MRP) cena brez DDV]]/3,Tabela12[[#This Row],[MAXIMUM RESALE PRICE (MRP) cena brez DDV]]))</f>
        <v>324</v>
      </c>
      <c r="K449" s="228">
        <f>MPSA!$J449*1.22</f>
        <v>395.28</v>
      </c>
      <c r="L449" s="45"/>
      <c r="M449" s="49">
        <f t="shared" si="6"/>
        <v>0</v>
      </c>
      <c r="N449" s="49">
        <f>MPSA!$M449*1.22</f>
        <v>0</v>
      </c>
    </row>
    <row r="450" spans="1:14">
      <c r="A450" s="43" t="s">
        <v>856</v>
      </c>
      <c r="B450" s="43" t="s">
        <v>857</v>
      </c>
      <c r="C450" s="43" t="s">
        <v>565</v>
      </c>
      <c r="D450" s="43" t="s">
        <v>2047</v>
      </c>
      <c r="E450" s="44" t="s">
        <v>184</v>
      </c>
      <c r="F450" s="44" t="s">
        <v>849</v>
      </c>
      <c r="G450" s="43" t="s">
        <v>329</v>
      </c>
      <c r="H450" s="43" t="s">
        <v>181</v>
      </c>
      <c r="I450" s="227">
        <v>13</v>
      </c>
      <c r="J450" s="220">
        <f>IF(TRIM(Tabela12[[#This Row],[Obračunska enota]])="1 Month(s)",Tabela12[[#This Row],[MAXIMUM RESALE PRICE (MRP) cena brez DDV]]*12,IF(TRIM(Tabela12[[#This Row],[Obračunska enota]])="3 Year(s)",Tabela12[[#This Row],[MAXIMUM RESALE PRICE (MRP) cena brez DDV]]/3,Tabela12[[#This Row],[MAXIMUM RESALE PRICE (MRP) cena brez DDV]]))</f>
        <v>156</v>
      </c>
      <c r="K450" s="228">
        <f>MPSA!$J450*1.22</f>
        <v>190.32</v>
      </c>
      <c r="L450" s="45"/>
      <c r="M450" s="49">
        <f t="shared" si="6"/>
        <v>0</v>
      </c>
      <c r="N450" s="49">
        <f>MPSA!$M450*1.22</f>
        <v>0</v>
      </c>
    </row>
    <row r="451" spans="1:14">
      <c r="A451" s="43" t="s">
        <v>566</v>
      </c>
      <c r="B451" s="43" t="s">
        <v>567</v>
      </c>
      <c r="C451" s="43" t="s">
        <v>489</v>
      </c>
      <c r="D451" s="43" t="s">
        <v>2047</v>
      </c>
      <c r="E451" s="44" t="s">
        <v>547</v>
      </c>
      <c r="F451" s="44" t="s">
        <v>431</v>
      </c>
      <c r="G451" s="43" t="s">
        <v>329</v>
      </c>
      <c r="H451" s="43" t="s">
        <v>181</v>
      </c>
      <c r="I451" s="227">
        <v>2627</v>
      </c>
      <c r="J451" s="220">
        <f>IF(TRIM(Tabela12[[#This Row],[Obračunska enota]])="1 Month(s)",Tabela12[[#This Row],[MAXIMUM RESALE PRICE (MRP) cena brez DDV]]*12,IF(TRIM(Tabela12[[#This Row],[Obračunska enota]])="3 Year(s)",Tabela12[[#This Row],[MAXIMUM RESALE PRICE (MRP) cena brez DDV]]/3,Tabela12[[#This Row],[MAXIMUM RESALE PRICE (MRP) cena brez DDV]]))</f>
        <v>31524</v>
      </c>
      <c r="K451" s="228">
        <f>MPSA!$J451*1.22</f>
        <v>38459.279999999999</v>
      </c>
      <c r="L451" s="45"/>
      <c r="M451" s="49">
        <f t="shared" si="6"/>
        <v>0</v>
      </c>
      <c r="N451" s="49">
        <f>MPSA!$M451*1.22</f>
        <v>0</v>
      </c>
    </row>
    <row r="452" spans="1:14">
      <c r="A452" s="43" t="s">
        <v>568</v>
      </c>
      <c r="B452" s="43" t="s">
        <v>569</v>
      </c>
      <c r="C452" s="43" t="s">
        <v>315</v>
      </c>
      <c r="D452" s="43" t="s">
        <v>2047</v>
      </c>
      <c r="E452" s="44" t="s">
        <v>184</v>
      </c>
      <c r="F452" s="44" t="s">
        <v>431</v>
      </c>
      <c r="G452" s="43" t="s">
        <v>329</v>
      </c>
      <c r="H452" s="43" t="s">
        <v>181</v>
      </c>
      <c r="I452" s="227">
        <v>43.32</v>
      </c>
      <c r="J452" s="220">
        <f>IF(TRIM(Tabela12[[#This Row],[Obračunska enota]])="1 Month(s)",Tabela12[[#This Row],[MAXIMUM RESALE PRICE (MRP) cena brez DDV]]*12,IF(TRIM(Tabela12[[#This Row],[Obračunska enota]])="3 Year(s)",Tabela12[[#This Row],[MAXIMUM RESALE PRICE (MRP) cena brez DDV]]/3,Tabela12[[#This Row],[MAXIMUM RESALE PRICE (MRP) cena brez DDV]]))</f>
        <v>519.84</v>
      </c>
      <c r="K452" s="228">
        <f>MPSA!$J452*1.22</f>
        <v>634.20479999999998</v>
      </c>
      <c r="L452" s="45"/>
      <c r="M452" s="49">
        <f t="shared" si="6"/>
        <v>0</v>
      </c>
      <c r="N452" s="49">
        <f>MPSA!$M452*1.22</f>
        <v>0</v>
      </c>
    </row>
    <row r="453" spans="1:14">
      <c r="A453" s="43" t="s">
        <v>568</v>
      </c>
      <c r="B453" s="43" t="s">
        <v>569</v>
      </c>
      <c r="C453" s="43" t="s">
        <v>315</v>
      </c>
      <c r="D453" s="43" t="s">
        <v>2047</v>
      </c>
      <c r="E453" s="44" t="s">
        <v>184</v>
      </c>
      <c r="F453" s="44" t="s">
        <v>431</v>
      </c>
      <c r="G453" s="43" t="s">
        <v>329</v>
      </c>
      <c r="H453" s="43" t="s">
        <v>434</v>
      </c>
      <c r="I453" s="227">
        <v>56.32</v>
      </c>
      <c r="J453" s="220">
        <f>IF(TRIM(Tabela12[[#This Row],[Obračunska enota]])="1 Month(s)",Tabela12[[#This Row],[MAXIMUM RESALE PRICE (MRP) cena brez DDV]]*12,IF(TRIM(Tabela12[[#This Row],[Obračunska enota]])="3 Year(s)",Tabela12[[#This Row],[MAXIMUM RESALE PRICE (MRP) cena brez DDV]]/3,Tabela12[[#This Row],[MAXIMUM RESALE PRICE (MRP) cena brez DDV]]))</f>
        <v>675.84</v>
      </c>
      <c r="K453" s="228">
        <f>MPSA!$J453*1.22</f>
        <v>824.52480000000003</v>
      </c>
      <c r="L453" s="45"/>
      <c r="M453" s="49">
        <f t="shared" si="6"/>
        <v>0</v>
      </c>
      <c r="N453" s="49">
        <f>MPSA!$M453*1.22</f>
        <v>0</v>
      </c>
    </row>
    <row r="454" spans="1:14">
      <c r="A454" s="43" t="s">
        <v>570</v>
      </c>
      <c r="B454" s="43" t="s">
        <v>571</v>
      </c>
      <c r="C454" s="43" t="s">
        <v>489</v>
      </c>
      <c r="D454" s="43" t="s">
        <v>2047</v>
      </c>
      <c r="E454" s="44" t="s">
        <v>547</v>
      </c>
      <c r="F454" s="44" t="s">
        <v>431</v>
      </c>
      <c r="G454" s="43" t="s">
        <v>329</v>
      </c>
      <c r="H454" s="43" t="s">
        <v>181</v>
      </c>
      <c r="I454" s="227">
        <v>659</v>
      </c>
      <c r="J454" s="220">
        <f>IF(TRIM(Tabela12[[#This Row],[Obračunska enota]])="1 Month(s)",Tabela12[[#This Row],[MAXIMUM RESALE PRICE (MRP) cena brez DDV]]*12,IF(TRIM(Tabela12[[#This Row],[Obračunska enota]])="3 Year(s)",Tabela12[[#This Row],[MAXIMUM RESALE PRICE (MRP) cena brez DDV]]/3,Tabela12[[#This Row],[MAXIMUM RESALE PRICE (MRP) cena brez DDV]]))</f>
        <v>7908</v>
      </c>
      <c r="K454" s="228">
        <f>MPSA!$J454*1.22</f>
        <v>9647.76</v>
      </c>
      <c r="L454" s="45"/>
      <c r="M454" s="49">
        <f t="shared" si="6"/>
        <v>0</v>
      </c>
      <c r="N454" s="49">
        <f>MPSA!$M454*1.22</f>
        <v>0</v>
      </c>
    </row>
    <row r="455" spans="1:14">
      <c r="A455" s="43" t="s">
        <v>572</v>
      </c>
      <c r="B455" s="43" t="s">
        <v>573</v>
      </c>
      <c r="C455" s="43" t="s">
        <v>489</v>
      </c>
      <c r="D455" s="43" t="s">
        <v>2047</v>
      </c>
      <c r="E455" s="44" t="s">
        <v>547</v>
      </c>
      <c r="F455" s="44" t="s">
        <v>431</v>
      </c>
      <c r="G455" s="43" t="s">
        <v>329</v>
      </c>
      <c r="H455" s="43" t="s">
        <v>181</v>
      </c>
      <c r="I455" s="227">
        <v>1311</v>
      </c>
      <c r="J455" s="220">
        <f>IF(TRIM(Tabela12[[#This Row],[Obračunska enota]])="1 Month(s)",Tabela12[[#This Row],[MAXIMUM RESALE PRICE (MRP) cena brez DDV]]*12,IF(TRIM(Tabela12[[#This Row],[Obračunska enota]])="3 Year(s)",Tabela12[[#This Row],[MAXIMUM RESALE PRICE (MRP) cena brez DDV]]/3,Tabela12[[#This Row],[MAXIMUM RESALE PRICE (MRP) cena brez DDV]]))</f>
        <v>15732</v>
      </c>
      <c r="K455" s="228">
        <f>MPSA!$J455*1.22</f>
        <v>19193.04</v>
      </c>
      <c r="L455" s="45"/>
      <c r="M455" s="49">
        <f t="shared" si="6"/>
        <v>0</v>
      </c>
      <c r="N455" s="49">
        <f>MPSA!$M455*1.22</f>
        <v>0</v>
      </c>
    </row>
    <row r="456" spans="1:14">
      <c r="A456" s="43" t="s">
        <v>574</v>
      </c>
      <c r="B456" s="43" t="s">
        <v>575</v>
      </c>
      <c r="C456" s="43" t="s">
        <v>315</v>
      </c>
      <c r="D456" s="43" t="s">
        <v>2047</v>
      </c>
      <c r="E456" s="44" t="s">
        <v>178</v>
      </c>
      <c r="F456" s="44" t="s">
        <v>431</v>
      </c>
      <c r="G456" s="43" t="s">
        <v>329</v>
      </c>
      <c r="H456" s="43" t="s">
        <v>181</v>
      </c>
      <c r="I456" s="227">
        <v>73.650000000000006</v>
      </c>
      <c r="J456" s="220">
        <f>IF(TRIM(Tabela12[[#This Row],[Obračunska enota]])="1 Month(s)",Tabela12[[#This Row],[MAXIMUM RESALE PRICE (MRP) cena brez DDV]]*12,IF(TRIM(Tabela12[[#This Row],[Obračunska enota]])="3 Year(s)",Tabela12[[#This Row],[MAXIMUM RESALE PRICE (MRP) cena brez DDV]]/3,Tabela12[[#This Row],[MAXIMUM RESALE PRICE (MRP) cena brez DDV]]))</f>
        <v>883.80000000000007</v>
      </c>
      <c r="K456" s="228">
        <f>MPSA!$J456*1.22</f>
        <v>1078.2360000000001</v>
      </c>
      <c r="L456" s="45"/>
      <c r="M456" s="49">
        <f t="shared" si="6"/>
        <v>0</v>
      </c>
      <c r="N456" s="49">
        <f>MPSA!$M456*1.22</f>
        <v>0</v>
      </c>
    </row>
    <row r="457" spans="1:14">
      <c r="A457" s="43" t="s">
        <v>574</v>
      </c>
      <c r="B457" s="43" t="s">
        <v>575</v>
      </c>
      <c r="C457" s="43" t="s">
        <v>315</v>
      </c>
      <c r="D457" s="43" t="s">
        <v>2047</v>
      </c>
      <c r="E457" s="44" t="s">
        <v>178</v>
      </c>
      <c r="F457" s="44" t="s">
        <v>431</v>
      </c>
      <c r="G457" s="43" t="s">
        <v>329</v>
      </c>
      <c r="H457" s="43" t="s">
        <v>434</v>
      </c>
      <c r="I457" s="227">
        <v>95.74</v>
      </c>
      <c r="J457" s="220">
        <f>IF(TRIM(Tabela12[[#This Row],[Obračunska enota]])="1 Month(s)",Tabela12[[#This Row],[MAXIMUM RESALE PRICE (MRP) cena brez DDV]]*12,IF(TRIM(Tabela12[[#This Row],[Obračunska enota]])="3 Year(s)",Tabela12[[#This Row],[MAXIMUM RESALE PRICE (MRP) cena brez DDV]]/3,Tabela12[[#This Row],[MAXIMUM RESALE PRICE (MRP) cena brez DDV]]))</f>
        <v>1148.8799999999999</v>
      </c>
      <c r="K457" s="228">
        <f>MPSA!$J457*1.22</f>
        <v>1401.6335999999999</v>
      </c>
      <c r="L457" s="45"/>
      <c r="M457" s="49">
        <f t="shared" si="6"/>
        <v>0</v>
      </c>
      <c r="N457" s="49">
        <f>MPSA!$M457*1.22</f>
        <v>0</v>
      </c>
    </row>
    <row r="458" spans="1:14">
      <c r="A458" s="43" t="s">
        <v>576</v>
      </c>
      <c r="B458" s="43" t="s">
        <v>577</v>
      </c>
      <c r="C458" s="43" t="s">
        <v>578</v>
      </c>
      <c r="D458" s="43" t="s">
        <v>2047</v>
      </c>
      <c r="E458" s="44" t="s">
        <v>184</v>
      </c>
      <c r="F458" s="44" t="s">
        <v>431</v>
      </c>
      <c r="G458" s="43" t="s">
        <v>329</v>
      </c>
      <c r="H458" s="43" t="s">
        <v>181</v>
      </c>
      <c r="I458" s="227">
        <v>181.95</v>
      </c>
      <c r="J458" s="220">
        <f>IF(TRIM(Tabela12[[#This Row],[Obračunska enota]])="1 Month(s)",Tabela12[[#This Row],[MAXIMUM RESALE PRICE (MRP) cena brez DDV]]*12,IF(TRIM(Tabela12[[#This Row],[Obračunska enota]])="3 Year(s)",Tabela12[[#This Row],[MAXIMUM RESALE PRICE (MRP) cena brez DDV]]/3,Tabela12[[#This Row],[MAXIMUM RESALE PRICE (MRP) cena brez DDV]]))</f>
        <v>2183.3999999999996</v>
      </c>
      <c r="K458" s="228">
        <f>MPSA!$J458*1.22</f>
        <v>2663.7479999999996</v>
      </c>
      <c r="L458" s="45"/>
      <c r="M458" s="49">
        <f t="shared" si="6"/>
        <v>0</v>
      </c>
      <c r="N458" s="49">
        <f>MPSA!$M458*1.22</f>
        <v>0</v>
      </c>
    </row>
    <row r="459" spans="1:14">
      <c r="A459" s="43" t="s">
        <v>576</v>
      </c>
      <c r="B459" s="43" t="s">
        <v>577</v>
      </c>
      <c r="C459" s="43" t="s">
        <v>578</v>
      </c>
      <c r="D459" s="43" t="s">
        <v>2047</v>
      </c>
      <c r="E459" s="44" t="s">
        <v>184</v>
      </c>
      <c r="F459" s="44" t="s">
        <v>431</v>
      </c>
      <c r="G459" s="43" t="s">
        <v>329</v>
      </c>
      <c r="H459" s="43" t="s">
        <v>434</v>
      </c>
      <c r="I459" s="227">
        <v>236.54</v>
      </c>
      <c r="J459" s="220">
        <f>IF(TRIM(Tabela12[[#This Row],[Obračunska enota]])="1 Month(s)",Tabela12[[#This Row],[MAXIMUM RESALE PRICE (MRP) cena brez DDV]]*12,IF(TRIM(Tabela12[[#This Row],[Obračunska enota]])="3 Year(s)",Tabela12[[#This Row],[MAXIMUM RESALE PRICE (MRP) cena brez DDV]]/3,Tabela12[[#This Row],[MAXIMUM RESALE PRICE (MRP) cena brez DDV]]))</f>
        <v>2838.48</v>
      </c>
      <c r="K459" s="228">
        <f>MPSA!$J459*1.22</f>
        <v>3462.9456</v>
      </c>
      <c r="L459" s="45"/>
      <c r="M459" s="49">
        <f t="shared" si="6"/>
        <v>0</v>
      </c>
      <c r="N459" s="49">
        <f>MPSA!$M459*1.22</f>
        <v>0</v>
      </c>
    </row>
    <row r="460" spans="1:14">
      <c r="A460" s="43" t="s">
        <v>1070</v>
      </c>
      <c r="B460" s="43" t="s">
        <v>1071</v>
      </c>
      <c r="C460" s="43" t="s">
        <v>1035</v>
      </c>
      <c r="D460" s="43" t="s">
        <v>2047</v>
      </c>
      <c r="E460" s="44" t="s">
        <v>907</v>
      </c>
      <c r="F460" s="44" t="s">
        <v>959</v>
      </c>
      <c r="G460" s="43" t="s">
        <v>246</v>
      </c>
      <c r="H460" s="43" t="s">
        <v>247</v>
      </c>
      <c r="I460" s="227">
        <v>1428</v>
      </c>
      <c r="J460" s="220">
        <f>IF(TRIM(Tabela12[[#This Row],[Obračunska enota]])="1 Month(s)",Tabela12[[#This Row],[MAXIMUM RESALE PRICE (MRP) cena brez DDV]]*12,IF(TRIM(Tabela12[[#This Row],[Obračunska enota]])="3 Year(s)",Tabela12[[#This Row],[MAXIMUM RESALE PRICE (MRP) cena brez DDV]]/3,Tabela12[[#This Row],[MAXIMUM RESALE PRICE (MRP) cena brez DDV]]))</f>
        <v>476</v>
      </c>
      <c r="K460" s="228">
        <f>MPSA!$J460*1.22</f>
        <v>580.72</v>
      </c>
      <c r="L460" s="45"/>
      <c r="M460" s="49">
        <f t="shared" si="6"/>
        <v>0</v>
      </c>
      <c r="N460" s="49">
        <f>MPSA!$M460*1.22</f>
        <v>0</v>
      </c>
    </row>
    <row r="461" spans="1:14">
      <c r="A461" s="43" t="s">
        <v>1191</v>
      </c>
      <c r="B461" s="43" t="s">
        <v>1192</v>
      </c>
      <c r="C461" s="43" t="s">
        <v>1035</v>
      </c>
      <c r="D461" s="43" t="s">
        <v>2047</v>
      </c>
      <c r="E461" s="44" t="s">
        <v>907</v>
      </c>
      <c r="F461" s="44" t="s">
        <v>1090</v>
      </c>
      <c r="G461" s="43" t="s">
        <v>329</v>
      </c>
      <c r="H461" s="43" t="s">
        <v>181</v>
      </c>
      <c r="I461" s="227">
        <v>17</v>
      </c>
      <c r="J461" s="220">
        <f>IF(TRIM(Tabela12[[#This Row],[Obračunska enota]])="1 Month(s)",Tabela12[[#This Row],[MAXIMUM RESALE PRICE (MRP) cena brez DDV]]*12,IF(TRIM(Tabela12[[#This Row],[Obračunska enota]])="3 Year(s)",Tabela12[[#This Row],[MAXIMUM RESALE PRICE (MRP) cena brez DDV]]/3,Tabela12[[#This Row],[MAXIMUM RESALE PRICE (MRP) cena brez DDV]]))</f>
        <v>204</v>
      </c>
      <c r="K461" s="228">
        <f>MPSA!$J461*1.22</f>
        <v>248.88</v>
      </c>
      <c r="L461" s="45"/>
      <c r="M461" s="49">
        <f t="shared" si="6"/>
        <v>0</v>
      </c>
      <c r="N461" s="49">
        <f>MPSA!$M461*1.22</f>
        <v>0</v>
      </c>
    </row>
    <row r="462" spans="1:14" ht="27">
      <c r="A462" s="43" t="s">
        <v>1072</v>
      </c>
      <c r="B462" s="43" t="s">
        <v>1073</v>
      </c>
      <c r="C462" s="43" t="s">
        <v>1038</v>
      </c>
      <c r="D462" s="43" t="s">
        <v>2047</v>
      </c>
      <c r="E462" s="44" t="s">
        <v>907</v>
      </c>
      <c r="F462" s="44" t="s">
        <v>959</v>
      </c>
      <c r="G462" s="43" t="s">
        <v>246</v>
      </c>
      <c r="H462" s="43" t="s">
        <v>247</v>
      </c>
      <c r="I462" s="227">
        <v>2999</v>
      </c>
      <c r="J462" s="220">
        <f>IF(TRIM(Tabela12[[#This Row],[Obračunska enota]])="1 Month(s)",Tabela12[[#This Row],[MAXIMUM RESALE PRICE (MRP) cena brez DDV]]*12,IF(TRIM(Tabela12[[#This Row],[Obračunska enota]])="3 Year(s)",Tabela12[[#This Row],[MAXIMUM RESALE PRICE (MRP) cena brez DDV]]/3,Tabela12[[#This Row],[MAXIMUM RESALE PRICE (MRP) cena brez DDV]]))</f>
        <v>999.66666666666663</v>
      </c>
      <c r="K462" s="228">
        <f>MPSA!$J462*1.22</f>
        <v>1219.5933333333332</v>
      </c>
      <c r="L462" s="45"/>
      <c r="M462" s="49">
        <f t="shared" si="6"/>
        <v>0</v>
      </c>
      <c r="N462" s="49">
        <f>MPSA!$M462*1.22</f>
        <v>0</v>
      </c>
    </row>
    <row r="463" spans="1:14" ht="27">
      <c r="A463" s="43" t="s">
        <v>1193</v>
      </c>
      <c r="B463" s="43" t="s">
        <v>1194</v>
      </c>
      <c r="C463" s="43" t="s">
        <v>1038</v>
      </c>
      <c r="D463" s="43" t="s">
        <v>2047</v>
      </c>
      <c r="E463" s="44" t="s">
        <v>907</v>
      </c>
      <c r="F463" s="44" t="s">
        <v>1090</v>
      </c>
      <c r="G463" s="43" t="s">
        <v>329</v>
      </c>
      <c r="H463" s="43" t="s">
        <v>181</v>
      </c>
      <c r="I463" s="227">
        <v>36</v>
      </c>
      <c r="J463" s="220">
        <f>IF(TRIM(Tabela12[[#This Row],[Obračunska enota]])="1 Month(s)",Tabela12[[#This Row],[MAXIMUM RESALE PRICE (MRP) cena brez DDV]]*12,IF(TRIM(Tabela12[[#This Row],[Obračunska enota]])="3 Year(s)",Tabela12[[#This Row],[MAXIMUM RESALE PRICE (MRP) cena brez DDV]]/3,Tabela12[[#This Row],[MAXIMUM RESALE PRICE (MRP) cena brez DDV]]))</f>
        <v>432</v>
      </c>
      <c r="K463" s="228">
        <f>MPSA!$J463*1.22</f>
        <v>527.04</v>
      </c>
      <c r="L463" s="45"/>
      <c r="M463" s="49">
        <f t="shared" si="6"/>
        <v>0</v>
      </c>
      <c r="N463" s="49">
        <f>MPSA!$M463*1.22</f>
        <v>0</v>
      </c>
    </row>
    <row r="464" spans="1:14" ht="27">
      <c r="A464" s="43" t="s">
        <v>1074</v>
      </c>
      <c r="B464" s="43" t="s">
        <v>1075</v>
      </c>
      <c r="C464" s="43" t="s">
        <v>1038</v>
      </c>
      <c r="D464" s="43" t="s">
        <v>2047</v>
      </c>
      <c r="E464" s="44" t="s">
        <v>907</v>
      </c>
      <c r="F464" s="44" t="s">
        <v>959</v>
      </c>
      <c r="G464" s="43" t="s">
        <v>246</v>
      </c>
      <c r="H464" s="43" t="s">
        <v>247</v>
      </c>
      <c r="I464" s="227">
        <v>2224</v>
      </c>
      <c r="J464" s="220">
        <f>IF(TRIM(Tabela12[[#This Row],[Obračunska enota]])="1 Month(s)",Tabela12[[#This Row],[MAXIMUM RESALE PRICE (MRP) cena brez DDV]]*12,IF(TRIM(Tabela12[[#This Row],[Obračunska enota]])="3 Year(s)",Tabela12[[#This Row],[MAXIMUM RESALE PRICE (MRP) cena brez DDV]]/3,Tabela12[[#This Row],[MAXIMUM RESALE PRICE (MRP) cena brez DDV]]))</f>
        <v>741.33333333333337</v>
      </c>
      <c r="K464" s="228">
        <f>MPSA!$J464*1.22</f>
        <v>904.42666666666673</v>
      </c>
      <c r="L464" s="45"/>
      <c r="M464" s="49">
        <f t="shared" si="6"/>
        <v>0</v>
      </c>
      <c r="N464" s="49">
        <f>MPSA!$M464*1.22</f>
        <v>0</v>
      </c>
    </row>
    <row r="465" spans="1:14" ht="27">
      <c r="A465" s="43" t="s">
        <v>1076</v>
      </c>
      <c r="B465" s="43" t="s">
        <v>1077</v>
      </c>
      <c r="C465" s="43" t="s">
        <v>1038</v>
      </c>
      <c r="D465" s="43" t="s">
        <v>2047</v>
      </c>
      <c r="E465" s="44" t="s">
        <v>907</v>
      </c>
      <c r="F465" s="44" t="s">
        <v>959</v>
      </c>
      <c r="G465" s="43" t="s">
        <v>246</v>
      </c>
      <c r="H465" s="43" t="s">
        <v>247</v>
      </c>
      <c r="I465" s="227">
        <v>2061</v>
      </c>
      <c r="J465" s="220">
        <f>IF(TRIM(Tabela12[[#This Row],[Obračunska enota]])="1 Month(s)",Tabela12[[#This Row],[MAXIMUM RESALE PRICE (MRP) cena brez DDV]]*12,IF(TRIM(Tabela12[[#This Row],[Obračunska enota]])="3 Year(s)",Tabela12[[#This Row],[MAXIMUM RESALE PRICE (MRP) cena brez DDV]]/3,Tabela12[[#This Row],[MAXIMUM RESALE PRICE (MRP) cena brez DDV]]))</f>
        <v>687</v>
      </c>
      <c r="K465" s="228">
        <f>MPSA!$J465*1.22</f>
        <v>838.14</v>
      </c>
      <c r="L465" s="45"/>
      <c r="M465" s="49">
        <f t="shared" si="6"/>
        <v>0</v>
      </c>
      <c r="N465" s="49">
        <f>MPSA!$M465*1.22</f>
        <v>0</v>
      </c>
    </row>
    <row r="466" spans="1:14" ht="27">
      <c r="A466" s="43" t="s">
        <v>1078</v>
      </c>
      <c r="B466" s="43" t="s">
        <v>1079</v>
      </c>
      <c r="C466" s="43" t="s">
        <v>1038</v>
      </c>
      <c r="D466" s="43" t="s">
        <v>2047</v>
      </c>
      <c r="E466" s="44" t="s">
        <v>907</v>
      </c>
      <c r="F466" s="44" t="s">
        <v>959</v>
      </c>
      <c r="G466" s="43" t="s">
        <v>246</v>
      </c>
      <c r="H466" s="43" t="s">
        <v>247</v>
      </c>
      <c r="I466" s="227">
        <v>7750</v>
      </c>
      <c r="J466" s="220">
        <f>IF(TRIM(Tabela12[[#This Row],[Obračunska enota]])="1 Month(s)",Tabela12[[#This Row],[MAXIMUM RESALE PRICE (MRP) cena brez DDV]]*12,IF(TRIM(Tabela12[[#This Row],[Obračunska enota]])="3 Year(s)",Tabela12[[#This Row],[MAXIMUM RESALE PRICE (MRP) cena brez DDV]]/3,Tabela12[[#This Row],[MAXIMUM RESALE PRICE (MRP) cena brez DDV]]))</f>
        <v>2583.3333333333335</v>
      </c>
      <c r="K466" s="228">
        <f>MPSA!$J466*1.22</f>
        <v>3151.666666666667</v>
      </c>
      <c r="L466" s="45"/>
      <c r="M466" s="49">
        <f t="shared" si="6"/>
        <v>0</v>
      </c>
      <c r="N466" s="49">
        <f>MPSA!$M466*1.22</f>
        <v>0</v>
      </c>
    </row>
    <row r="467" spans="1:14" ht="27">
      <c r="A467" s="43" t="s">
        <v>1080</v>
      </c>
      <c r="B467" s="43" t="s">
        <v>1081</v>
      </c>
      <c r="C467" s="43" t="s">
        <v>1038</v>
      </c>
      <c r="D467" s="43" t="s">
        <v>2047</v>
      </c>
      <c r="E467" s="44" t="s">
        <v>907</v>
      </c>
      <c r="F467" s="44" t="s">
        <v>959</v>
      </c>
      <c r="G467" s="43" t="s">
        <v>246</v>
      </c>
      <c r="H467" s="43" t="s">
        <v>247</v>
      </c>
      <c r="I467" s="227">
        <v>13157</v>
      </c>
      <c r="J467" s="220">
        <f>IF(TRIM(Tabela12[[#This Row],[Obračunska enota]])="1 Month(s)",Tabela12[[#This Row],[MAXIMUM RESALE PRICE (MRP) cena brez DDV]]*12,IF(TRIM(Tabela12[[#This Row],[Obračunska enota]])="3 Year(s)",Tabela12[[#This Row],[MAXIMUM RESALE PRICE (MRP) cena brez DDV]]/3,Tabela12[[#This Row],[MAXIMUM RESALE PRICE (MRP) cena brez DDV]]))</f>
        <v>4385.666666666667</v>
      </c>
      <c r="K467" s="228">
        <f>MPSA!$J467*1.22</f>
        <v>5350.5133333333333</v>
      </c>
      <c r="L467" s="45"/>
      <c r="M467" s="49">
        <f t="shared" si="6"/>
        <v>0</v>
      </c>
      <c r="N467" s="49">
        <f>MPSA!$M467*1.22</f>
        <v>0</v>
      </c>
    </row>
    <row r="468" spans="1:14" ht="27">
      <c r="A468" s="43" t="s">
        <v>1195</v>
      </c>
      <c r="B468" s="43" t="s">
        <v>1196</v>
      </c>
      <c r="C468" s="43" t="s">
        <v>1038</v>
      </c>
      <c r="D468" s="43" t="s">
        <v>2047</v>
      </c>
      <c r="E468" s="44" t="s">
        <v>907</v>
      </c>
      <c r="F468" s="44" t="s">
        <v>1090</v>
      </c>
      <c r="G468" s="43" t="s">
        <v>329</v>
      </c>
      <c r="H468" s="43" t="s">
        <v>181</v>
      </c>
      <c r="I468" s="227">
        <v>157</v>
      </c>
      <c r="J468" s="220">
        <f>IF(TRIM(Tabela12[[#This Row],[Obračunska enota]])="1 Month(s)",Tabela12[[#This Row],[MAXIMUM RESALE PRICE (MRP) cena brez DDV]]*12,IF(TRIM(Tabela12[[#This Row],[Obračunska enota]])="3 Year(s)",Tabela12[[#This Row],[MAXIMUM RESALE PRICE (MRP) cena brez DDV]]/3,Tabela12[[#This Row],[MAXIMUM RESALE PRICE (MRP) cena brez DDV]]))</f>
        <v>1884</v>
      </c>
      <c r="K468" s="228">
        <f>MPSA!$J468*1.22</f>
        <v>2298.48</v>
      </c>
      <c r="L468" s="45"/>
      <c r="M468" s="49">
        <f t="shared" si="6"/>
        <v>0</v>
      </c>
      <c r="N468" s="49">
        <f>MPSA!$M468*1.22</f>
        <v>0</v>
      </c>
    </row>
    <row r="469" spans="1:14">
      <c r="A469" s="43" t="s">
        <v>1082</v>
      </c>
      <c r="B469" s="43" t="s">
        <v>1083</v>
      </c>
      <c r="C469" s="43" t="s">
        <v>1035</v>
      </c>
      <c r="D469" s="43" t="s">
        <v>2047</v>
      </c>
      <c r="E469" s="44" t="s">
        <v>907</v>
      </c>
      <c r="F469" s="44" t="s">
        <v>959</v>
      </c>
      <c r="G469" s="43" t="s">
        <v>246</v>
      </c>
      <c r="H469" s="43" t="s">
        <v>247</v>
      </c>
      <c r="I469" s="227">
        <v>3890</v>
      </c>
      <c r="J469" s="220">
        <f>IF(TRIM(Tabela12[[#This Row],[Obračunska enota]])="1 Month(s)",Tabela12[[#This Row],[MAXIMUM RESALE PRICE (MRP) cena brez DDV]]*12,IF(TRIM(Tabela12[[#This Row],[Obračunska enota]])="3 Year(s)",Tabela12[[#This Row],[MAXIMUM RESALE PRICE (MRP) cena brez DDV]]/3,Tabela12[[#This Row],[MAXIMUM RESALE PRICE (MRP) cena brez DDV]]))</f>
        <v>1296.6666666666667</v>
      </c>
      <c r="K469" s="228">
        <f>MPSA!$J469*1.22</f>
        <v>1581.9333333333334</v>
      </c>
      <c r="L469" s="45"/>
      <c r="M469" s="49">
        <f t="shared" si="6"/>
        <v>0</v>
      </c>
      <c r="N469" s="49">
        <f>MPSA!$M469*1.22</f>
        <v>0</v>
      </c>
    </row>
    <row r="470" spans="1:14">
      <c r="A470" s="43" t="s">
        <v>1197</v>
      </c>
      <c r="B470" s="43" t="s">
        <v>1198</v>
      </c>
      <c r="C470" s="43" t="s">
        <v>1035</v>
      </c>
      <c r="D470" s="43" t="s">
        <v>2047</v>
      </c>
      <c r="E470" s="44" t="s">
        <v>907</v>
      </c>
      <c r="F470" s="44" t="s">
        <v>1090</v>
      </c>
      <c r="G470" s="43" t="s">
        <v>329</v>
      </c>
      <c r="H470" s="43" t="s">
        <v>181</v>
      </c>
      <c r="I470" s="227">
        <v>47</v>
      </c>
      <c r="J470" s="220">
        <f>IF(TRIM(Tabela12[[#This Row],[Obračunska enota]])="1 Month(s)",Tabela12[[#This Row],[MAXIMUM RESALE PRICE (MRP) cena brez DDV]]*12,IF(TRIM(Tabela12[[#This Row],[Obračunska enota]])="3 Year(s)",Tabela12[[#This Row],[MAXIMUM RESALE PRICE (MRP) cena brez DDV]]/3,Tabela12[[#This Row],[MAXIMUM RESALE PRICE (MRP) cena brez DDV]]))</f>
        <v>564</v>
      </c>
      <c r="K470" s="228">
        <f>MPSA!$J470*1.22</f>
        <v>688.08</v>
      </c>
      <c r="L470" s="45"/>
      <c r="M470" s="49">
        <f t="shared" si="6"/>
        <v>0</v>
      </c>
      <c r="N470" s="49">
        <f>MPSA!$M470*1.22</f>
        <v>0</v>
      </c>
    </row>
    <row r="471" spans="1:14">
      <c r="A471" s="43" t="s">
        <v>953</v>
      </c>
      <c r="B471" s="43" t="s">
        <v>954</v>
      </c>
      <c r="C471" s="43" t="s">
        <v>211</v>
      </c>
      <c r="D471" s="43" t="s">
        <v>2047</v>
      </c>
      <c r="E471" s="44" t="s">
        <v>907</v>
      </c>
      <c r="F471" s="44" t="s">
        <v>861</v>
      </c>
      <c r="G471" s="43" t="s">
        <v>180</v>
      </c>
      <c r="H471" s="43" t="s">
        <v>181</v>
      </c>
      <c r="I471" s="227">
        <v>5691</v>
      </c>
      <c r="J471" s="220">
        <f>IF(TRIM(Tabela12[[#This Row],[Obračunska enota]])="1 Month(s)",Tabela12[[#This Row],[MAXIMUM RESALE PRICE (MRP) cena brez DDV]]*12,IF(TRIM(Tabela12[[#This Row],[Obračunska enota]])="3 Year(s)",Tabela12[[#This Row],[MAXIMUM RESALE PRICE (MRP) cena brez DDV]]/3,Tabela12[[#This Row],[MAXIMUM RESALE PRICE (MRP) cena brez DDV]]))</f>
        <v>5691</v>
      </c>
      <c r="K471" s="228">
        <f>MPSA!$J471*1.22</f>
        <v>6943.0199999999995</v>
      </c>
      <c r="L471" s="45"/>
      <c r="M471" s="49">
        <f t="shared" si="6"/>
        <v>0</v>
      </c>
      <c r="N471" s="49">
        <f>MPSA!$M471*1.22</f>
        <v>0</v>
      </c>
    </row>
    <row r="472" spans="1:14">
      <c r="A472" s="43" t="s">
        <v>1084</v>
      </c>
      <c r="B472" s="43" t="s">
        <v>1085</v>
      </c>
      <c r="C472" s="43" t="s">
        <v>211</v>
      </c>
      <c r="D472" s="43" t="s">
        <v>2047</v>
      </c>
      <c r="E472" s="44" t="s">
        <v>907</v>
      </c>
      <c r="F472" s="44" t="s">
        <v>959</v>
      </c>
      <c r="G472" s="43" t="s">
        <v>246</v>
      </c>
      <c r="H472" s="43" t="s">
        <v>247</v>
      </c>
      <c r="I472" s="227">
        <v>9959</v>
      </c>
      <c r="J472" s="220">
        <f>IF(TRIM(Tabela12[[#This Row],[Obračunska enota]])="1 Month(s)",Tabela12[[#This Row],[MAXIMUM RESALE PRICE (MRP) cena brez DDV]]*12,IF(TRIM(Tabela12[[#This Row],[Obračunska enota]])="3 Year(s)",Tabela12[[#This Row],[MAXIMUM RESALE PRICE (MRP) cena brez DDV]]/3,Tabela12[[#This Row],[MAXIMUM RESALE PRICE (MRP) cena brez DDV]]))</f>
        <v>3319.6666666666665</v>
      </c>
      <c r="K472" s="228">
        <f>MPSA!$J472*1.22</f>
        <v>4049.9933333333329</v>
      </c>
      <c r="L472" s="45"/>
      <c r="M472" s="49">
        <f t="shared" si="6"/>
        <v>0</v>
      </c>
      <c r="N472" s="49">
        <f>MPSA!$M472*1.22</f>
        <v>0</v>
      </c>
    </row>
    <row r="473" spans="1:14">
      <c r="A473" s="43" t="s">
        <v>1199</v>
      </c>
      <c r="B473" s="43" t="s">
        <v>1200</v>
      </c>
      <c r="C473" s="43" t="s">
        <v>211</v>
      </c>
      <c r="D473" s="43" t="s">
        <v>2047</v>
      </c>
      <c r="E473" s="44" t="s">
        <v>907</v>
      </c>
      <c r="F473" s="44" t="s">
        <v>1090</v>
      </c>
      <c r="G473" s="43" t="s">
        <v>329</v>
      </c>
      <c r="H473" s="43" t="s">
        <v>181</v>
      </c>
      <c r="I473" s="227">
        <v>119</v>
      </c>
      <c r="J473" s="220">
        <f>IF(TRIM(Tabela12[[#This Row],[Obračunska enota]])="1 Month(s)",Tabela12[[#This Row],[MAXIMUM RESALE PRICE (MRP) cena brez DDV]]*12,IF(TRIM(Tabela12[[#This Row],[Obračunska enota]])="3 Year(s)",Tabela12[[#This Row],[MAXIMUM RESALE PRICE (MRP) cena brez DDV]]/3,Tabela12[[#This Row],[MAXIMUM RESALE PRICE (MRP) cena brez DDV]]))</f>
        <v>1428</v>
      </c>
      <c r="K473" s="228">
        <f>MPSA!$J473*1.22</f>
        <v>1742.1599999999999</v>
      </c>
      <c r="L473" s="45"/>
      <c r="M473" s="49">
        <f t="shared" si="6"/>
        <v>0</v>
      </c>
      <c r="N473" s="49">
        <f>MPSA!$M473*1.22</f>
        <v>0</v>
      </c>
    </row>
    <row r="474" spans="1:14">
      <c r="A474" s="43" t="s">
        <v>955</v>
      </c>
      <c r="B474" s="43" t="s">
        <v>956</v>
      </c>
      <c r="C474" s="43" t="s">
        <v>211</v>
      </c>
      <c r="D474" s="43" t="s">
        <v>2047</v>
      </c>
      <c r="E474" s="44" t="s">
        <v>907</v>
      </c>
      <c r="F474" s="44" t="s">
        <v>861</v>
      </c>
      <c r="G474" s="43" t="s">
        <v>180</v>
      </c>
      <c r="H474" s="43" t="s">
        <v>181</v>
      </c>
      <c r="I474" s="227">
        <v>989</v>
      </c>
      <c r="J474" s="220">
        <f>IF(TRIM(Tabela12[[#This Row],[Obračunska enota]])="1 Month(s)",Tabela12[[#This Row],[MAXIMUM RESALE PRICE (MRP) cena brez DDV]]*12,IF(TRIM(Tabela12[[#This Row],[Obračunska enota]])="3 Year(s)",Tabela12[[#This Row],[MAXIMUM RESALE PRICE (MRP) cena brez DDV]]/3,Tabela12[[#This Row],[MAXIMUM RESALE PRICE (MRP) cena brez DDV]]))</f>
        <v>989</v>
      </c>
      <c r="K474" s="228">
        <f>MPSA!$J474*1.22</f>
        <v>1206.58</v>
      </c>
      <c r="L474" s="45"/>
      <c r="M474" s="49">
        <f t="shared" si="6"/>
        <v>0</v>
      </c>
      <c r="N474" s="49">
        <f>MPSA!$M474*1.22</f>
        <v>0</v>
      </c>
    </row>
    <row r="475" spans="1:14">
      <c r="A475" s="43" t="s">
        <v>1086</v>
      </c>
      <c r="B475" s="43" t="s">
        <v>1087</v>
      </c>
      <c r="C475" s="43" t="s">
        <v>211</v>
      </c>
      <c r="D475" s="43" t="s">
        <v>2047</v>
      </c>
      <c r="E475" s="44" t="s">
        <v>907</v>
      </c>
      <c r="F475" s="44" t="s">
        <v>959</v>
      </c>
      <c r="G475" s="43" t="s">
        <v>246</v>
      </c>
      <c r="H475" s="43" t="s">
        <v>247</v>
      </c>
      <c r="I475" s="227">
        <v>1730</v>
      </c>
      <c r="J475" s="220">
        <f>IF(TRIM(Tabela12[[#This Row],[Obračunska enota]])="1 Month(s)",Tabela12[[#This Row],[MAXIMUM RESALE PRICE (MRP) cena brez DDV]]*12,IF(TRIM(Tabela12[[#This Row],[Obračunska enota]])="3 Year(s)",Tabela12[[#This Row],[MAXIMUM RESALE PRICE (MRP) cena brez DDV]]/3,Tabela12[[#This Row],[MAXIMUM RESALE PRICE (MRP) cena brez DDV]]))</f>
        <v>576.66666666666663</v>
      </c>
      <c r="K475" s="228">
        <f>MPSA!$J475*1.22</f>
        <v>703.5333333333333</v>
      </c>
      <c r="L475" s="45"/>
      <c r="M475" s="49">
        <f t="shared" si="6"/>
        <v>0</v>
      </c>
      <c r="N475" s="49">
        <f>MPSA!$M475*1.22</f>
        <v>0</v>
      </c>
    </row>
    <row r="476" spans="1:14">
      <c r="A476" s="43" t="s">
        <v>1201</v>
      </c>
      <c r="B476" s="43" t="s">
        <v>1202</v>
      </c>
      <c r="C476" s="43" t="s">
        <v>211</v>
      </c>
      <c r="D476" s="43" t="s">
        <v>2047</v>
      </c>
      <c r="E476" s="44" t="s">
        <v>907</v>
      </c>
      <c r="F476" s="44" t="s">
        <v>1090</v>
      </c>
      <c r="G476" s="43" t="s">
        <v>329</v>
      </c>
      <c r="H476" s="43" t="s">
        <v>181</v>
      </c>
      <c r="I476" s="227">
        <v>21</v>
      </c>
      <c r="J476" s="220">
        <f>IF(TRIM(Tabela12[[#This Row],[Obračunska enota]])="1 Month(s)",Tabela12[[#This Row],[MAXIMUM RESALE PRICE (MRP) cena brez DDV]]*12,IF(TRIM(Tabela12[[#This Row],[Obračunska enota]])="3 Year(s)",Tabela12[[#This Row],[MAXIMUM RESALE PRICE (MRP) cena brez DDV]]/3,Tabela12[[#This Row],[MAXIMUM RESALE PRICE (MRP) cena brez DDV]]))</f>
        <v>252</v>
      </c>
      <c r="K476" s="228">
        <f>MPSA!$J476*1.22</f>
        <v>307.44</v>
      </c>
      <c r="L476" s="45"/>
      <c r="M476" s="49">
        <f t="shared" si="6"/>
        <v>0</v>
      </c>
      <c r="N476" s="49">
        <f>MPSA!$M476*1.22</f>
        <v>0</v>
      </c>
    </row>
    <row r="477" spans="1:14">
      <c r="A477" s="43" t="s">
        <v>1725</v>
      </c>
      <c r="B477" s="43" t="s">
        <v>1908</v>
      </c>
      <c r="C477" s="43" t="s">
        <v>211</v>
      </c>
      <c r="D477" s="43" t="s">
        <v>2047</v>
      </c>
      <c r="E477" s="44" t="s">
        <v>907</v>
      </c>
      <c r="F477" s="44" t="s">
        <v>2049</v>
      </c>
      <c r="G477" s="43" t="s">
        <v>246</v>
      </c>
      <c r="H477" s="43" t="s">
        <v>247</v>
      </c>
      <c r="I477" s="227">
        <v>8229</v>
      </c>
      <c r="J477" s="220">
        <f>IF(TRIM(Tabela12[[#This Row],[Obračunska enota]])="1 Month(s)",Tabela12[[#This Row],[MAXIMUM RESALE PRICE (MRP) cena brez DDV]]*12,IF(TRIM(Tabela12[[#This Row],[Obračunska enota]])="3 Year(s)",Tabela12[[#This Row],[MAXIMUM RESALE PRICE (MRP) cena brez DDV]]/3,Tabela12[[#This Row],[MAXIMUM RESALE PRICE (MRP) cena brez DDV]]))</f>
        <v>2743</v>
      </c>
      <c r="K477" s="228">
        <f>MPSA!$J477*1.22</f>
        <v>3346.46</v>
      </c>
      <c r="L477" s="45"/>
      <c r="M477" s="49">
        <f t="shared" si="6"/>
        <v>0</v>
      </c>
      <c r="N477" s="49">
        <f>MPSA!$M477*1.22</f>
        <v>0</v>
      </c>
    </row>
    <row r="478" spans="1:14" ht="27">
      <c r="A478" s="43" t="s">
        <v>1726</v>
      </c>
      <c r="B478" s="43" t="s">
        <v>1909</v>
      </c>
      <c r="C478" s="43" t="s">
        <v>1038</v>
      </c>
      <c r="D478" s="43" t="s">
        <v>2047</v>
      </c>
      <c r="E478" s="44" t="s">
        <v>907</v>
      </c>
      <c r="F478" s="44" t="s">
        <v>2049</v>
      </c>
      <c r="G478" s="43" t="s">
        <v>246</v>
      </c>
      <c r="H478" s="43" t="s">
        <v>247</v>
      </c>
      <c r="I478" s="227">
        <v>10158</v>
      </c>
      <c r="J478" s="220">
        <f>IF(TRIM(Tabela12[[#This Row],[Obračunska enota]])="1 Month(s)",Tabela12[[#This Row],[MAXIMUM RESALE PRICE (MRP) cena brez DDV]]*12,IF(TRIM(Tabela12[[#This Row],[Obračunska enota]])="3 Year(s)",Tabela12[[#This Row],[MAXIMUM RESALE PRICE (MRP) cena brez DDV]]/3,Tabela12[[#This Row],[MAXIMUM RESALE PRICE (MRP) cena brez DDV]]))</f>
        <v>3386</v>
      </c>
      <c r="K478" s="228">
        <f>MPSA!$J478*1.22</f>
        <v>4130.92</v>
      </c>
      <c r="L478" s="45"/>
      <c r="M478" s="49">
        <f t="shared" si="6"/>
        <v>0</v>
      </c>
      <c r="N478" s="49">
        <f>MPSA!$M478*1.22</f>
        <v>0</v>
      </c>
    </row>
    <row r="479" spans="1:14">
      <c r="A479" s="43" t="s">
        <v>580</v>
      </c>
      <c r="B479" s="43" t="s">
        <v>581</v>
      </c>
      <c r="C479" s="43" t="s">
        <v>460</v>
      </c>
      <c r="D479" s="43" t="s">
        <v>2047</v>
      </c>
      <c r="E479" s="44" t="s">
        <v>184</v>
      </c>
      <c r="F479" s="44" t="s">
        <v>431</v>
      </c>
      <c r="G479" s="43" t="s">
        <v>329</v>
      </c>
      <c r="H479" s="43" t="s">
        <v>181</v>
      </c>
      <c r="I479" s="227">
        <v>5.3</v>
      </c>
      <c r="J479" s="220">
        <f>IF(TRIM(Tabela12[[#This Row],[Obračunska enota]])="1 Month(s)",Tabela12[[#This Row],[MAXIMUM RESALE PRICE (MRP) cena brez DDV]]*12,IF(TRIM(Tabela12[[#This Row],[Obračunska enota]])="3 Year(s)",Tabela12[[#This Row],[MAXIMUM RESALE PRICE (MRP) cena brez DDV]]/3,Tabela12[[#This Row],[MAXIMUM RESALE PRICE (MRP) cena brez DDV]]))</f>
        <v>63.599999999999994</v>
      </c>
      <c r="K479" s="228">
        <f>MPSA!$J479*1.22</f>
        <v>77.591999999999985</v>
      </c>
      <c r="L479" s="45"/>
      <c r="M479" s="49">
        <f t="shared" si="6"/>
        <v>0</v>
      </c>
      <c r="N479" s="49">
        <f>MPSA!$M479*1.22</f>
        <v>0</v>
      </c>
    </row>
    <row r="480" spans="1:14">
      <c r="A480" s="43" t="s">
        <v>582</v>
      </c>
      <c r="B480" s="43" t="s">
        <v>583</v>
      </c>
      <c r="C480" s="43" t="s">
        <v>486</v>
      </c>
      <c r="D480" s="43" t="s">
        <v>2047</v>
      </c>
      <c r="E480" s="44" t="s">
        <v>184</v>
      </c>
      <c r="F480" s="44" t="s">
        <v>431</v>
      </c>
      <c r="G480" s="43" t="s">
        <v>329</v>
      </c>
      <c r="H480" s="43" t="s">
        <v>181</v>
      </c>
      <c r="I480" s="227">
        <v>5.8</v>
      </c>
      <c r="J480" s="220">
        <f>IF(TRIM(Tabela12[[#This Row],[Obračunska enota]])="1 Month(s)",Tabela12[[#This Row],[MAXIMUM RESALE PRICE (MRP) cena brez DDV]]*12,IF(TRIM(Tabela12[[#This Row],[Obračunska enota]])="3 Year(s)",Tabela12[[#This Row],[MAXIMUM RESALE PRICE (MRP) cena brez DDV]]/3,Tabela12[[#This Row],[MAXIMUM RESALE PRICE (MRP) cena brez DDV]]))</f>
        <v>69.599999999999994</v>
      </c>
      <c r="K480" s="228">
        <f>MPSA!$J480*1.22</f>
        <v>84.911999999999992</v>
      </c>
      <c r="L480" s="45"/>
      <c r="M480" s="49">
        <f t="shared" si="6"/>
        <v>0</v>
      </c>
      <c r="N480" s="49">
        <f>MPSA!$M480*1.22</f>
        <v>0</v>
      </c>
    </row>
    <row r="481" spans="1:14">
      <c r="A481" s="43" t="s">
        <v>584</v>
      </c>
      <c r="B481" s="43" t="s">
        <v>585</v>
      </c>
      <c r="C481" s="43" t="s">
        <v>486</v>
      </c>
      <c r="D481" s="43" t="s">
        <v>2047</v>
      </c>
      <c r="E481" s="44" t="s">
        <v>465</v>
      </c>
      <c r="F481" s="44" t="s">
        <v>431</v>
      </c>
      <c r="G481" s="43" t="s">
        <v>329</v>
      </c>
      <c r="H481" s="43" t="s">
        <v>181</v>
      </c>
      <c r="I481" s="227">
        <v>2.4</v>
      </c>
      <c r="J481" s="220">
        <f>IF(TRIM(Tabela12[[#This Row],[Obračunska enota]])="1 Month(s)",Tabela12[[#This Row],[MAXIMUM RESALE PRICE (MRP) cena brez DDV]]*12,IF(TRIM(Tabela12[[#This Row],[Obračunska enota]])="3 Year(s)",Tabela12[[#This Row],[MAXIMUM RESALE PRICE (MRP) cena brez DDV]]/3,Tabela12[[#This Row],[MAXIMUM RESALE PRICE (MRP) cena brez DDV]]))</f>
        <v>28.799999999999997</v>
      </c>
      <c r="K481" s="228">
        <f>MPSA!$J481*1.22</f>
        <v>35.135999999999996</v>
      </c>
      <c r="L481" s="45"/>
      <c r="M481" s="49">
        <f t="shared" si="6"/>
        <v>0</v>
      </c>
      <c r="N481" s="49">
        <f>MPSA!$M481*1.22</f>
        <v>0</v>
      </c>
    </row>
    <row r="482" spans="1:14">
      <c r="A482" s="43" t="s">
        <v>586</v>
      </c>
      <c r="B482" s="43" t="s">
        <v>587</v>
      </c>
      <c r="C482" s="43" t="s">
        <v>440</v>
      </c>
      <c r="D482" s="43" t="s">
        <v>2047</v>
      </c>
      <c r="E482" s="44" t="s">
        <v>184</v>
      </c>
      <c r="F482" s="44" t="s">
        <v>431</v>
      </c>
      <c r="G482" s="43" t="s">
        <v>329</v>
      </c>
      <c r="H482" s="43" t="s">
        <v>181</v>
      </c>
      <c r="I482" s="227">
        <v>3.2</v>
      </c>
      <c r="J482" s="220">
        <f>IF(TRIM(Tabela12[[#This Row],[Obračunska enota]])="1 Month(s)",Tabela12[[#This Row],[MAXIMUM RESALE PRICE (MRP) cena brez DDV]]*12,IF(TRIM(Tabela12[[#This Row],[Obračunska enota]])="3 Year(s)",Tabela12[[#This Row],[MAXIMUM RESALE PRICE (MRP) cena brez DDV]]/3,Tabela12[[#This Row],[MAXIMUM RESALE PRICE (MRP) cena brez DDV]]))</f>
        <v>38.400000000000006</v>
      </c>
      <c r="K482" s="228">
        <f>MPSA!$J482*1.22</f>
        <v>46.848000000000006</v>
      </c>
      <c r="L482" s="45"/>
      <c r="M482" s="49">
        <f t="shared" si="6"/>
        <v>0</v>
      </c>
      <c r="N482" s="49">
        <f>MPSA!$M482*1.22</f>
        <v>0</v>
      </c>
    </row>
    <row r="483" spans="1:14">
      <c r="A483" s="43" t="s">
        <v>588</v>
      </c>
      <c r="B483" s="43" t="s">
        <v>589</v>
      </c>
      <c r="C483" s="43" t="s">
        <v>315</v>
      </c>
      <c r="D483" s="43" t="s">
        <v>2047</v>
      </c>
      <c r="E483" s="44" t="s">
        <v>184</v>
      </c>
      <c r="F483" s="44" t="s">
        <v>431</v>
      </c>
      <c r="G483" s="43" t="s">
        <v>329</v>
      </c>
      <c r="H483" s="43" t="s">
        <v>181</v>
      </c>
      <c r="I483" s="227">
        <v>43.32</v>
      </c>
      <c r="J483" s="220">
        <f>IF(TRIM(Tabela12[[#This Row],[Obračunska enota]])="1 Month(s)",Tabela12[[#This Row],[MAXIMUM RESALE PRICE (MRP) cena brez DDV]]*12,IF(TRIM(Tabela12[[#This Row],[Obračunska enota]])="3 Year(s)",Tabela12[[#This Row],[MAXIMUM RESALE PRICE (MRP) cena brez DDV]]/3,Tabela12[[#This Row],[MAXIMUM RESALE PRICE (MRP) cena brez DDV]]))</f>
        <v>519.84</v>
      </c>
      <c r="K483" s="228">
        <f>MPSA!$J483*1.22</f>
        <v>634.20479999999998</v>
      </c>
      <c r="L483" s="45"/>
      <c r="M483" s="49">
        <f t="shared" si="6"/>
        <v>0</v>
      </c>
      <c r="N483" s="49">
        <f>MPSA!$M483*1.22</f>
        <v>0</v>
      </c>
    </row>
    <row r="484" spans="1:14">
      <c r="A484" s="43" t="s">
        <v>590</v>
      </c>
      <c r="B484" s="43" t="s">
        <v>591</v>
      </c>
      <c r="C484" s="43" t="s">
        <v>315</v>
      </c>
      <c r="D484" s="43" t="s">
        <v>2047</v>
      </c>
      <c r="E484" s="44" t="s">
        <v>465</v>
      </c>
      <c r="F484" s="44" t="s">
        <v>431</v>
      </c>
      <c r="G484" s="43" t="s">
        <v>329</v>
      </c>
      <c r="H484" s="43" t="s">
        <v>181</v>
      </c>
      <c r="I484" s="227">
        <v>433.23</v>
      </c>
      <c r="J484"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484" s="228">
        <f>MPSA!$J484*1.22</f>
        <v>6342.4872000000005</v>
      </c>
      <c r="L484" s="45"/>
      <c r="M484" s="49">
        <f t="shared" si="6"/>
        <v>0</v>
      </c>
      <c r="N484" s="49">
        <f>MPSA!$M484*1.22</f>
        <v>0</v>
      </c>
    </row>
    <row r="485" spans="1:14">
      <c r="A485" s="43" t="s">
        <v>592</v>
      </c>
      <c r="B485" s="43" t="s">
        <v>593</v>
      </c>
      <c r="C485" s="43" t="s">
        <v>315</v>
      </c>
      <c r="D485" s="43" t="s">
        <v>2047</v>
      </c>
      <c r="E485" s="44" t="s">
        <v>184</v>
      </c>
      <c r="F485" s="44" t="s">
        <v>431</v>
      </c>
      <c r="G485" s="43" t="s">
        <v>329</v>
      </c>
      <c r="H485" s="43" t="s">
        <v>181</v>
      </c>
      <c r="I485" s="227">
        <v>43.32</v>
      </c>
      <c r="J485" s="220">
        <f>IF(TRIM(Tabela12[[#This Row],[Obračunska enota]])="1 Month(s)",Tabela12[[#This Row],[MAXIMUM RESALE PRICE (MRP) cena brez DDV]]*12,IF(TRIM(Tabela12[[#This Row],[Obračunska enota]])="3 Year(s)",Tabela12[[#This Row],[MAXIMUM RESALE PRICE (MRP) cena brez DDV]]/3,Tabela12[[#This Row],[MAXIMUM RESALE PRICE (MRP) cena brez DDV]]))</f>
        <v>519.84</v>
      </c>
      <c r="K485" s="228">
        <f>MPSA!$J485*1.22</f>
        <v>634.20479999999998</v>
      </c>
      <c r="L485" s="45"/>
      <c r="M485" s="49">
        <f t="shared" si="6"/>
        <v>0</v>
      </c>
      <c r="N485" s="49">
        <f>MPSA!$M485*1.22</f>
        <v>0</v>
      </c>
    </row>
    <row r="486" spans="1:14">
      <c r="A486" s="43" t="s">
        <v>594</v>
      </c>
      <c r="B486" s="43" t="s">
        <v>595</v>
      </c>
      <c r="C486" s="43" t="s">
        <v>315</v>
      </c>
      <c r="D486" s="43" t="s">
        <v>2047</v>
      </c>
      <c r="E486" s="44" t="s">
        <v>184</v>
      </c>
      <c r="F486" s="44" t="s">
        <v>431</v>
      </c>
      <c r="G486" s="43" t="s">
        <v>329</v>
      </c>
      <c r="H486" s="43" t="s">
        <v>181</v>
      </c>
      <c r="I486" s="227">
        <v>6.93</v>
      </c>
      <c r="J486" s="220">
        <f>IF(TRIM(Tabela12[[#This Row],[Obračunska enota]])="1 Month(s)",Tabela12[[#This Row],[MAXIMUM RESALE PRICE (MRP) cena brez DDV]]*12,IF(TRIM(Tabela12[[#This Row],[Obračunska enota]])="3 Year(s)",Tabela12[[#This Row],[MAXIMUM RESALE PRICE (MRP) cena brez DDV]]/3,Tabela12[[#This Row],[MAXIMUM RESALE PRICE (MRP) cena brez DDV]]))</f>
        <v>83.16</v>
      </c>
      <c r="K486" s="228">
        <f>MPSA!$J486*1.22</f>
        <v>101.45519999999999</v>
      </c>
      <c r="L486" s="45"/>
      <c r="M486" s="49">
        <f t="shared" si="6"/>
        <v>0</v>
      </c>
      <c r="N486" s="49">
        <f>MPSA!$M486*1.22</f>
        <v>0</v>
      </c>
    </row>
    <row r="487" spans="1:14">
      <c r="A487" s="43" t="s">
        <v>594</v>
      </c>
      <c r="B487" s="43" t="s">
        <v>595</v>
      </c>
      <c r="C487" s="43" t="s">
        <v>315</v>
      </c>
      <c r="D487" s="43" t="s">
        <v>2047</v>
      </c>
      <c r="E487" s="44" t="s">
        <v>184</v>
      </c>
      <c r="F487" s="44" t="s">
        <v>431</v>
      </c>
      <c r="G487" s="43" t="s">
        <v>329</v>
      </c>
      <c r="H487" s="43" t="s">
        <v>434</v>
      </c>
      <c r="I487" s="227">
        <v>9.01</v>
      </c>
      <c r="J487" s="220">
        <f>IF(TRIM(Tabela12[[#This Row],[Obračunska enota]])="1 Month(s)",Tabela12[[#This Row],[MAXIMUM RESALE PRICE (MRP) cena brez DDV]]*12,IF(TRIM(Tabela12[[#This Row],[Obračunska enota]])="3 Year(s)",Tabela12[[#This Row],[MAXIMUM RESALE PRICE (MRP) cena brez DDV]]/3,Tabela12[[#This Row],[MAXIMUM RESALE PRICE (MRP) cena brez DDV]]))</f>
        <v>108.12</v>
      </c>
      <c r="K487" s="228">
        <f>MPSA!$J487*1.22</f>
        <v>131.90639999999999</v>
      </c>
      <c r="L487" s="45"/>
      <c r="M487" s="49">
        <f t="shared" si="6"/>
        <v>0</v>
      </c>
      <c r="N487" s="49">
        <f>MPSA!$M487*1.22</f>
        <v>0</v>
      </c>
    </row>
    <row r="488" spans="1:14">
      <c r="A488" s="43" t="s">
        <v>596</v>
      </c>
      <c r="B488" s="43" t="s">
        <v>595</v>
      </c>
      <c r="C488" s="43" t="s">
        <v>315</v>
      </c>
      <c r="D488" s="43" t="s">
        <v>2047</v>
      </c>
      <c r="E488" s="44" t="s">
        <v>184</v>
      </c>
      <c r="F488" s="44" t="s">
        <v>431</v>
      </c>
      <c r="G488" s="43" t="s">
        <v>329</v>
      </c>
      <c r="H488" s="43" t="s">
        <v>181</v>
      </c>
      <c r="I488" s="227">
        <v>3.54</v>
      </c>
      <c r="J488" s="220">
        <f>IF(TRIM(Tabela12[[#This Row],[Obračunska enota]])="1 Month(s)",Tabela12[[#This Row],[MAXIMUM RESALE PRICE (MRP) cena brez DDV]]*12,IF(TRIM(Tabela12[[#This Row],[Obračunska enota]])="3 Year(s)",Tabela12[[#This Row],[MAXIMUM RESALE PRICE (MRP) cena brez DDV]]/3,Tabela12[[#This Row],[MAXIMUM RESALE PRICE (MRP) cena brez DDV]]))</f>
        <v>42.480000000000004</v>
      </c>
      <c r="K488" s="228">
        <f>MPSA!$J488*1.22</f>
        <v>51.825600000000001</v>
      </c>
      <c r="L488" s="45"/>
      <c r="M488" s="49">
        <f t="shared" si="6"/>
        <v>0</v>
      </c>
      <c r="N488" s="49">
        <f>MPSA!$M488*1.22</f>
        <v>0</v>
      </c>
    </row>
    <row r="489" spans="1:14">
      <c r="A489" s="43" t="s">
        <v>597</v>
      </c>
      <c r="B489" s="43" t="s">
        <v>595</v>
      </c>
      <c r="C489" s="43" t="s">
        <v>315</v>
      </c>
      <c r="D489" s="43" t="s">
        <v>2047</v>
      </c>
      <c r="E489" s="44" t="s">
        <v>184</v>
      </c>
      <c r="F489" s="44" t="s">
        <v>431</v>
      </c>
      <c r="G489" s="43" t="s">
        <v>329</v>
      </c>
      <c r="H489" s="43" t="s">
        <v>181</v>
      </c>
      <c r="I489" s="227">
        <v>5.54</v>
      </c>
      <c r="J489" s="220">
        <f>IF(TRIM(Tabela12[[#This Row],[Obračunska enota]])="1 Month(s)",Tabela12[[#This Row],[MAXIMUM RESALE PRICE (MRP) cena brez DDV]]*12,IF(TRIM(Tabela12[[#This Row],[Obračunska enota]])="3 Year(s)",Tabela12[[#This Row],[MAXIMUM RESALE PRICE (MRP) cena brez DDV]]/3,Tabela12[[#This Row],[MAXIMUM RESALE PRICE (MRP) cena brez DDV]]))</f>
        <v>66.48</v>
      </c>
      <c r="K489" s="228">
        <f>MPSA!$J489*1.22</f>
        <v>81.10560000000001</v>
      </c>
      <c r="L489" s="45"/>
      <c r="M489" s="49">
        <f t="shared" si="6"/>
        <v>0</v>
      </c>
      <c r="N489" s="49">
        <f>MPSA!$M489*1.22</f>
        <v>0</v>
      </c>
    </row>
    <row r="490" spans="1:14">
      <c r="A490" s="43" t="s">
        <v>1727</v>
      </c>
      <c r="B490" s="43" t="s">
        <v>1910</v>
      </c>
      <c r="C490" s="43" t="s">
        <v>315</v>
      </c>
      <c r="D490" s="43" t="s">
        <v>2047</v>
      </c>
      <c r="E490" s="44" t="s">
        <v>184</v>
      </c>
      <c r="F490" s="44" t="s">
        <v>2049</v>
      </c>
      <c r="G490" s="43" t="s">
        <v>329</v>
      </c>
      <c r="H490" s="43" t="s">
        <v>181</v>
      </c>
      <c r="I490" s="227">
        <v>36.39</v>
      </c>
      <c r="J490" s="220">
        <f>IF(TRIM(Tabela12[[#This Row],[Obračunska enota]])="1 Month(s)",Tabela12[[#This Row],[MAXIMUM RESALE PRICE (MRP) cena brez DDV]]*12,IF(TRIM(Tabela12[[#This Row],[Obračunska enota]])="3 Year(s)",Tabela12[[#This Row],[MAXIMUM RESALE PRICE (MRP) cena brez DDV]]/3,Tabela12[[#This Row],[MAXIMUM RESALE PRICE (MRP) cena brez DDV]]))</f>
        <v>436.68</v>
      </c>
      <c r="K490" s="228">
        <f>MPSA!$J490*1.22</f>
        <v>532.74959999999999</v>
      </c>
      <c r="L490" s="45"/>
      <c r="M490" s="49">
        <f t="shared" si="6"/>
        <v>0</v>
      </c>
      <c r="N490" s="49">
        <f>MPSA!$M490*1.22</f>
        <v>0</v>
      </c>
    </row>
    <row r="491" spans="1:14">
      <c r="A491" s="43" t="s">
        <v>1728</v>
      </c>
      <c r="B491" s="43" t="s">
        <v>1911</v>
      </c>
      <c r="C491" s="43" t="s">
        <v>315</v>
      </c>
      <c r="D491" s="43" t="s">
        <v>2047</v>
      </c>
      <c r="E491" s="44" t="s">
        <v>184</v>
      </c>
      <c r="F491" s="44" t="s">
        <v>2049</v>
      </c>
      <c r="G491" s="43" t="s">
        <v>329</v>
      </c>
      <c r="H491" s="43" t="s">
        <v>181</v>
      </c>
      <c r="I491" s="227">
        <v>84.05</v>
      </c>
      <c r="J491" s="220">
        <f>IF(TRIM(Tabela12[[#This Row],[Obračunska enota]])="1 Month(s)",Tabela12[[#This Row],[MAXIMUM RESALE PRICE (MRP) cena brez DDV]]*12,IF(TRIM(Tabela12[[#This Row],[Obračunska enota]])="3 Year(s)",Tabela12[[#This Row],[MAXIMUM RESALE PRICE (MRP) cena brez DDV]]/3,Tabela12[[#This Row],[MAXIMUM RESALE PRICE (MRP) cena brez DDV]]))</f>
        <v>1008.5999999999999</v>
      </c>
      <c r="K491" s="228">
        <f>MPSA!$J491*1.22</f>
        <v>1230.492</v>
      </c>
      <c r="L491" s="45"/>
      <c r="M491" s="49">
        <f t="shared" si="6"/>
        <v>0</v>
      </c>
      <c r="N491" s="49">
        <f>MPSA!$M491*1.22</f>
        <v>0</v>
      </c>
    </row>
    <row r="492" spans="1:14">
      <c r="A492" s="43" t="s">
        <v>1728</v>
      </c>
      <c r="B492" s="43" t="s">
        <v>1911</v>
      </c>
      <c r="C492" s="43" t="s">
        <v>315</v>
      </c>
      <c r="D492" s="43" t="s">
        <v>2047</v>
      </c>
      <c r="E492" s="44" t="s">
        <v>184</v>
      </c>
      <c r="F492" s="44" t="s">
        <v>2049</v>
      </c>
      <c r="G492" s="43" t="s">
        <v>329</v>
      </c>
      <c r="H492" s="43" t="s">
        <v>434</v>
      </c>
      <c r="I492" s="227">
        <v>109.27</v>
      </c>
      <c r="J492" s="220">
        <f>IF(TRIM(Tabela12[[#This Row],[Obračunska enota]])="1 Month(s)",Tabela12[[#This Row],[MAXIMUM RESALE PRICE (MRP) cena brez DDV]]*12,IF(TRIM(Tabela12[[#This Row],[Obračunska enota]])="3 Year(s)",Tabela12[[#This Row],[MAXIMUM RESALE PRICE (MRP) cena brez DDV]]/3,Tabela12[[#This Row],[MAXIMUM RESALE PRICE (MRP) cena brez DDV]]))</f>
        <v>1311.24</v>
      </c>
      <c r="K492" s="228">
        <f>MPSA!$J492*1.22</f>
        <v>1599.7128</v>
      </c>
      <c r="L492" s="45"/>
      <c r="M492" s="49">
        <f t="shared" si="6"/>
        <v>0</v>
      </c>
      <c r="N492" s="49">
        <f>MPSA!$M492*1.22</f>
        <v>0</v>
      </c>
    </row>
    <row r="493" spans="1:14">
      <c r="A493" s="43" t="s">
        <v>599</v>
      </c>
      <c r="B493" s="43" t="s">
        <v>600</v>
      </c>
      <c r="C493" s="43" t="s">
        <v>315</v>
      </c>
      <c r="D493" s="43" t="s">
        <v>2047</v>
      </c>
      <c r="E493" s="44" t="s">
        <v>184</v>
      </c>
      <c r="F493" s="44" t="s">
        <v>431</v>
      </c>
      <c r="G493" s="43" t="s">
        <v>329</v>
      </c>
      <c r="H493" s="43" t="s">
        <v>181</v>
      </c>
      <c r="I493" s="227">
        <v>56.32</v>
      </c>
      <c r="J493" s="220">
        <f>IF(TRIM(Tabela12[[#This Row],[Obračunska enota]])="1 Month(s)",Tabela12[[#This Row],[MAXIMUM RESALE PRICE (MRP) cena brez DDV]]*12,IF(TRIM(Tabela12[[#This Row],[Obračunska enota]])="3 Year(s)",Tabela12[[#This Row],[MAXIMUM RESALE PRICE (MRP) cena brez DDV]]/3,Tabela12[[#This Row],[MAXIMUM RESALE PRICE (MRP) cena brez DDV]]))</f>
        <v>675.84</v>
      </c>
      <c r="K493" s="228">
        <f>MPSA!$J493*1.22</f>
        <v>824.52480000000003</v>
      </c>
      <c r="L493" s="45"/>
      <c r="M493" s="49">
        <f t="shared" si="6"/>
        <v>0</v>
      </c>
      <c r="N493" s="49">
        <f>MPSA!$M493*1.22</f>
        <v>0</v>
      </c>
    </row>
    <row r="494" spans="1:14">
      <c r="A494" s="43" t="s">
        <v>599</v>
      </c>
      <c r="B494" s="43" t="s">
        <v>600</v>
      </c>
      <c r="C494" s="43" t="s">
        <v>315</v>
      </c>
      <c r="D494" s="43" t="s">
        <v>2047</v>
      </c>
      <c r="E494" s="44" t="s">
        <v>184</v>
      </c>
      <c r="F494" s="44" t="s">
        <v>431</v>
      </c>
      <c r="G494" s="43" t="s">
        <v>329</v>
      </c>
      <c r="H494" s="43" t="s">
        <v>434</v>
      </c>
      <c r="I494" s="227">
        <v>73.22</v>
      </c>
      <c r="J494" s="220">
        <f>IF(TRIM(Tabela12[[#This Row],[Obračunska enota]])="1 Month(s)",Tabela12[[#This Row],[MAXIMUM RESALE PRICE (MRP) cena brez DDV]]*12,IF(TRIM(Tabela12[[#This Row],[Obračunska enota]])="3 Year(s)",Tabela12[[#This Row],[MAXIMUM RESALE PRICE (MRP) cena brez DDV]]/3,Tabela12[[#This Row],[MAXIMUM RESALE PRICE (MRP) cena brez DDV]]))</f>
        <v>878.64</v>
      </c>
      <c r="K494" s="228">
        <f>MPSA!$J494*1.22</f>
        <v>1071.9407999999999</v>
      </c>
      <c r="L494" s="45"/>
      <c r="M494" s="49">
        <f t="shared" si="6"/>
        <v>0</v>
      </c>
      <c r="N494" s="49">
        <f>MPSA!$M494*1.22</f>
        <v>0</v>
      </c>
    </row>
    <row r="495" spans="1:14">
      <c r="A495" s="43" t="s">
        <v>601</v>
      </c>
      <c r="B495" s="43" t="s">
        <v>602</v>
      </c>
      <c r="C495" s="43" t="s">
        <v>315</v>
      </c>
      <c r="D495" s="43" t="s">
        <v>2047</v>
      </c>
      <c r="E495" s="44" t="s">
        <v>465</v>
      </c>
      <c r="F495" s="44" t="s">
        <v>431</v>
      </c>
      <c r="G495" s="43" t="s">
        <v>329</v>
      </c>
      <c r="H495" s="43" t="s">
        <v>181</v>
      </c>
      <c r="I495" s="227">
        <v>19.989999999999998</v>
      </c>
      <c r="J495" s="220">
        <f>IF(TRIM(Tabela12[[#This Row],[Obračunska enota]])="1 Month(s)",Tabela12[[#This Row],[MAXIMUM RESALE PRICE (MRP) cena brez DDV]]*12,IF(TRIM(Tabela12[[#This Row],[Obračunska enota]])="3 Year(s)",Tabela12[[#This Row],[MAXIMUM RESALE PRICE (MRP) cena brez DDV]]/3,Tabela12[[#This Row],[MAXIMUM RESALE PRICE (MRP) cena brez DDV]]))</f>
        <v>239.88</v>
      </c>
      <c r="K495" s="228">
        <f>MPSA!$J495*1.22</f>
        <v>292.65359999999998</v>
      </c>
      <c r="L495" s="45"/>
      <c r="M495" s="49">
        <f t="shared" si="6"/>
        <v>0</v>
      </c>
      <c r="N495" s="49">
        <f>MPSA!$M495*1.22</f>
        <v>0</v>
      </c>
    </row>
    <row r="496" spans="1:14">
      <c r="A496" s="43" t="s">
        <v>1729</v>
      </c>
      <c r="B496" s="43" t="s">
        <v>1912</v>
      </c>
      <c r="C496" s="43" t="s">
        <v>315</v>
      </c>
      <c r="D496" s="43" t="s">
        <v>2047</v>
      </c>
      <c r="E496" s="44" t="s">
        <v>184</v>
      </c>
      <c r="F496" s="44" t="s">
        <v>2049</v>
      </c>
      <c r="G496" s="43" t="s">
        <v>329</v>
      </c>
      <c r="H496" s="43" t="s">
        <v>181</v>
      </c>
      <c r="I496" s="227">
        <v>34.659999999999997</v>
      </c>
      <c r="J496" s="220">
        <f>IF(TRIM(Tabela12[[#This Row],[Obračunska enota]])="1 Month(s)",Tabela12[[#This Row],[MAXIMUM RESALE PRICE (MRP) cena brez DDV]]*12,IF(TRIM(Tabela12[[#This Row],[Obračunska enota]])="3 Year(s)",Tabela12[[#This Row],[MAXIMUM RESALE PRICE (MRP) cena brez DDV]]/3,Tabela12[[#This Row],[MAXIMUM RESALE PRICE (MRP) cena brez DDV]]))</f>
        <v>415.91999999999996</v>
      </c>
      <c r="K496" s="228">
        <f>MPSA!$J496*1.22</f>
        <v>507.42239999999993</v>
      </c>
      <c r="L496" s="45"/>
      <c r="M496" s="49">
        <f t="shared" si="6"/>
        <v>0</v>
      </c>
      <c r="N496" s="49">
        <f>MPSA!$M496*1.22</f>
        <v>0</v>
      </c>
    </row>
    <row r="497" spans="1:14">
      <c r="A497" s="43" t="s">
        <v>1729</v>
      </c>
      <c r="B497" s="43" t="s">
        <v>1912</v>
      </c>
      <c r="C497" s="43" t="s">
        <v>315</v>
      </c>
      <c r="D497" s="43" t="s">
        <v>2047</v>
      </c>
      <c r="E497" s="44" t="s">
        <v>184</v>
      </c>
      <c r="F497" s="44" t="s">
        <v>2049</v>
      </c>
      <c r="G497" s="43" t="s">
        <v>329</v>
      </c>
      <c r="H497" s="43" t="s">
        <v>434</v>
      </c>
      <c r="I497" s="227">
        <v>45.06</v>
      </c>
      <c r="J497" s="220">
        <f>IF(TRIM(Tabela12[[#This Row],[Obračunska enota]])="1 Month(s)",Tabela12[[#This Row],[MAXIMUM RESALE PRICE (MRP) cena brez DDV]]*12,IF(TRIM(Tabela12[[#This Row],[Obračunska enota]])="3 Year(s)",Tabela12[[#This Row],[MAXIMUM RESALE PRICE (MRP) cena brez DDV]]/3,Tabela12[[#This Row],[MAXIMUM RESALE PRICE (MRP) cena brez DDV]]))</f>
        <v>540.72</v>
      </c>
      <c r="K497" s="228">
        <f>MPSA!$J497*1.22</f>
        <v>659.67840000000001</v>
      </c>
      <c r="L497" s="45"/>
      <c r="M497" s="49">
        <f t="shared" si="6"/>
        <v>0</v>
      </c>
      <c r="N497" s="49">
        <f>MPSA!$M497*1.22</f>
        <v>0</v>
      </c>
    </row>
    <row r="498" spans="1:14">
      <c r="A498" s="43" t="s">
        <v>604</v>
      </c>
      <c r="B498" s="43" t="s">
        <v>605</v>
      </c>
      <c r="C498" s="43" t="s">
        <v>456</v>
      </c>
      <c r="D498" s="43" t="s">
        <v>2047</v>
      </c>
      <c r="E498" s="44" t="s">
        <v>178</v>
      </c>
      <c r="F498" s="44" t="s">
        <v>431</v>
      </c>
      <c r="G498" s="43" t="s">
        <v>329</v>
      </c>
      <c r="H498" s="43" t="s">
        <v>181</v>
      </c>
      <c r="I498" s="227">
        <v>2.9</v>
      </c>
      <c r="J498" s="220">
        <f>IF(TRIM(Tabela12[[#This Row],[Obračunska enota]])="1 Month(s)",Tabela12[[#This Row],[MAXIMUM RESALE PRICE (MRP) cena brez DDV]]*12,IF(TRIM(Tabela12[[#This Row],[Obračunska enota]])="3 Year(s)",Tabela12[[#This Row],[MAXIMUM RESALE PRICE (MRP) cena brez DDV]]/3,Tabela12[[#This Row],[MAXIMUM RESALE PRICE (MRP) cena brez DDV]]))</f>
        <v>34.799999999999997</v>
      </c>
      <c r="K498" s="228">
        <f>MPSA!$J498*1.22</f>
        <v>42.455999999999996</v>
      </c>
      <c r="L498" s="45"/>
      <c r="M498" s="49">
        <f t="shared" si="6"/>
        <v>0</v>
      </c>
      <c r="N498" s="49">
        <f>MPSA!$M498*1.22</f>
        <v>0</v>
      </c>
    </row>
    <row r="499" spans="1:14">
      <c r="A499" s="43" t="s">
        <v>606</v>
      </c>
      <c r="B499" s="43" t="s">
        <v>1913</v>
      </c>
      <c r="C499" s="43" t="s">
        <v>486</v>
      </c>
      <c r="D499" s="43" t="s">
        <v>2047</v>
      </c>
      <c r="E499" s="44" t="s">
        <v>184</v>
      </c>
      <c r="F499" s="44" t="s">
        <v>431</v>
      </c>
      <c r="G499" s="43" t="s">
        <v>329</v>
      </c>
      <c r="H499" s="43" t="s">
        <v>181</v>
      </c>
      <c r="I499" s="227">
        <v>12.7</v>
      </c>
      <c r="J499" s="220">
        <f>IF(TRIM(Tabela12[[#This Row],[Obračunska enota]])="1 Month(s)",Tabela12[[#This Row],[MAXIMUM RESALE PRICE (MRP) cena brez DDV]]*12,IF(TRIM(Tabela12[[#This Row],[Obračunska enota]])="3 Year(s)",Tabela12[[#This Row],[MAXIMUM RESALE PRICE (MRP) cena brez DDV]]/3,Tabela12[[#This Row],[MAXIMUM RESALE PRICE (MRP) cena brez DDV]]))</f>
        <v>152.39999999999998</v>
      </c>
      <c r="K499" s="228">
        <f>MPSA!$J499*1.22</f>
        <v>185.92799999999997</v>
      </c>
      <c r="L499" s="45"/>
      <c r="M499" s="49">
        <f t="shared" si="6"/>
        <v>0</v>
      </c>
      <c r="N499" s="49">
        <f>MPSA!$M499*1.22</f>
        <v>0</v>
      </c>
    </row>
    <row r="500" spans="1:14">
      <c r="A500" s="43" t="s">
        <v>607</v>
      </c>
      <c r="B500" s="43" t="s">
        <v>1914</v>
      </c>
      <c r="C500" s="43" t="s">
        <v>486</v>
      </c>
      <c r="D500" s="43" t="s">
        <v>2047</v>
      </c>
      <c r="E500" s="44" t="s">
        <v>184</v>
      </c>
      <c r="F500" s="44" t="s">
        <v>431</v>
      </c>
      <c r="G500" s="43" t="s">
        <v>329</v>
      </c>
      <c r="H500" s="43" t="s">
        <v>181</v>
      </c>
      <c r="I500" s="227">
        <v>9.3000000000000007</v>
      </c>
      <c r="J500" s="220">
        <f>IF(TRIM(Tabela12[[#This Row],[Obračunska enota]])="1 Month(s)",Tabela12[[#This Row],[MAXIMUM RESALE PRICE (MRP) cena brez DDV]]*12,IF(TRIM(Tabela12[[#This Row],[Obračunska enota]])="3 Year(s)",Tabela12[[#This Row],[MAXIMUM RESALE PRICE (MRP) cena brez DDV]]/3,Tabela12[[#This Row],[MAXIMUM RESALE PRICE (MRP) cena brez DDV]]))</f>
        <v>111.60000000000001</v>
      </c>
      <c r="K500" s="228">
        <f>MPSA!$J500*1.22</f>
        <v>136.15200000000002</v>
      </c>
      <c r="L500" s="45"/>
      <c r="M500" s="49">
        <f t="shared" si="6"/>
        <v>0</v>
      </c>
      <c r="N500" s="49">
        <f>MPSA!$M500*1.22</f>
        <v>0</v>
      </c>
    </row>
    <row r="501" spans="1:14">
      <c r="A501" s="43" t="s">
        <v>608</v>
      </c>
      <c r="B501" s="43" t="s">
        <v>1915</v>
      </c>
      <c r="C501" s="43" t="s">
        <v>2044</v>
      </c>
      <c r="D501" s="43" t="s">
        <v>2047</v>
      </c>
      <c r="E501" s="44" t="s">
        <v>184</v>
      </c>
      <c r="F501" s="44" t="s">
        <v>431</v>
      </c>
      <c r="G501" s="43" t="s">
        <v>329</v>
      </c>
      <c r="H501" s="43" t="s">
        <v>181</v>
      </c>
      <c r="I501" s="227">
        <v>12.7</v>
      </c>
      <c r="J501" s="220">
        <f>IF(TRIM(Tabela12[[#This Row],[Obračunska enota]])="1 Month(s)",Tabela12[[#This Row],[MAXIMUM RESALE PRICE (MRP) cena brez DDV]]*12,IF(TRIM(Tabela12[[#This Row],[Obračunska enota]])="3 Year(s)",Tabela12[[#This Row],[MAXIMUM RESALE PRICE (MRP) cena brez DDV]]/3,Tabela12[[#This Row],[MAXIMUM RESALE PRICE (MRP) cena brez DDV]]))</f>
        <v>152.39999999999998</v>
      </c>
      <c r="K501" s="228">
        <f>MPSA!$J501*1.22</f>
        <v>185.92799999999997</v>
      </c>
      <c r="L501" s="45"/>
      <c r="M501" s="49">
        <f t="shared" ref="M501:M564" si="7">L501*J501</f>
        <v>0</v>
      </c>
      <c r="N501" s="49">
        <f>MPSA!$M501*1.22</f>
        <v>0</v>
      </c>
    </row>
    <row r="502" spans="1:14">
      <c r="A502" s="43" t="s">
        <v>609</v>
      </c>
      <c r="B502" s="43" t="s">
        <v>1916</v>
      </c>
      <c r="C502" s="43" t="s">
        <v>2044</v>
      </c>
      <c r="D502" s="43" t="s">
        <v>2047</v>
      </c>
      <c r="E502" s="44" t="s">
        <v>184</v>
      </c>
      <c r="F502" s="44" t="s">
        <v>431</v>
      </c>
      <c r="G502" s="43" t="s">
        <v>329</v>
      </c>
      <c r="H502" s="43" t="s">
        <v>181</v>
      </c>
      <c r="I502" s="227">
        <v>8.9</v>
      </c>
      <c r="J502" s="220">
        <f>IF(TRIM(Tabela12[[#This Row],[Obračunska enota]])="1 Month(s)",Tabela12[[#This Row],[MAXIMUM RESALE PRICE (MRP) cena brez DDV]]*12,IF(TRIM(Tabela12[[#This Row],[Obračunska enota]])="3 Year(s)",Tabela12[[#This Row],[MAXIMUM RESALE PRICE (MRP) cena brez DDV]]/3,Tabela12[[#This Row],[MAXIMUM RESALE PRICE (MRP) cena brez DDV]]))</f>
        <v>106.80000000000001</v>
      </c>
      <c r="K502" s="228">
        <f>MPSA!$J502*1.22</f>
        <v>130.29600000000002</v>
      </c>
      <c r="L502" s="45"/>
      <c r="M502" s="49">
        <f t="shared" si="7"/>
        <v>0</v>
      </c>
      <c r="N502" s="49">
        <f>MPSA!$M502*1.22</f>
        <v>0</v>
      </c>
    </row>
    <row r="503" spans="1:14">
      <c r="A503" s="43" t="s">
        <v>1730</v>
      </c>
      <c r="B503" s="43" t="s">
        <v>1917</v>
      </c>
      <c r="C503" s="43" t="s">
        <v>486</v>
      </c>
      <c r="D503" s="43" t="s">
        <v>2047</v>
      </c>
      <c r="E503" s="44" t="s">
        <v>184</v>
      </c>
      <c r="F503" s="44" t="s">
        <v>2049</v>
      </c>
      <c r="G503" s="43" t="s">
        <v>329</v>
      </c>
      <c r="H503" s="43" t="s">
        <v>181</v>
      </c>
      <c r="I503" s="227">
        <v>10.6</v>
      </c>
      <c r="J503" s="220">
        <f>IF(TRIM(Tabela12[[#This Row],[Obračunska enota]])="1 Month(s)",Tabela12[[#This Row],[MAXIMUM RESALE PRICE (MRP) cena brez DDV]]*12,IF(TRIM(Tabela12[[#This Row],[Obračunska enota]])="3 Year(s)",Tabela12[[#This Row],[MAXIMUM RESALE PRICE (MRP) cena brez DDV]]/3,Tabela12[[#This Row],[MAXIMUM RESALE PRICE (MRP) cena brez DDV]]))</f>
        <v>127.19999999999999</v>
      </c>
      <c r="K503" s="228">
        <f>MPSA!$J503*1.22</f>
        <v>155.18399999999997</v>
      </c>
      <c r="L503" s="45"/>
      <c r="M503" s="49">
        <f t="shared" si="7"/>
        <v>0</v>
      </c>
      <c r="N503" s="49">
        <f>MPSA!$M503*1.22</f>
        <v>0</v>
      </c>
    </row>
    <row r="504" spans="1:14">
      <c r="A504" s="43" t="s">
        <v>1731</v>
      </c>
      <c r="B504" s="43" t="s">
        <v>1918</v>
      </c>
      <c r="C504" s="43" t="s">
        <v>2044</v>
      </c>
      <c r="D504" s="43" t="s">
        <v>2047</v>
      </c>
      <c r="E504" s="44" t="s">
        <v>184</v>
      </c>
      <c r="F504" s="44" t="s">
        <v>2049</v>
      </c>
      <c r="G504" s="43" t="s">
        <v>329</v>
      </c>
      <c r="H504" s="43" t="s">
        <v>181</v>
      </c>
      <c r="I504" s="227">
        <v>5.5</v>
      </c>
      <c r="J504" s="220">
        <f>IF(TRIM(Tabela12[[#This Row],[Obračunska enota]])="1 Month(s)",Tabela12[[#This Row],[MAXIMUM RESALE PRICE (MRP) cena brez DDV]]*12,IF(TRIM(Tabela12[[#This Row],[Obračunska enota]])="3 Year(s)",Tabela12[[#This Row],[MAXIMUM RESALE PRICE (MRP) cena brez DDV]]/3,Tabela12[[#This Row],[MAXIMUM RESALE PRICE (MRP) cena brez DDV]]))</f>
        <v>66</v>
      </c>
      <c r="K504" s="228">
        <f>MPSA!$J504*1.22</f>
        <v>80.52</v>
      </c>
      <c r="L504" s="45"/>
      <c r="M504" s="49">
        <f t="shared" si="7"/>
        <v>0</v>
      </c>
      <c r="N504" s="49">
        <f>MPSA!$M504*1.22</f>
        <v>0</v>
      </c>
    </row>
    <row r="505" spans="1:14">
      <c r="A505" s="43" t="s">
        <v>610</v>
      </c>
      <c r="B505" s="43" t="s">
        <v>1919</v>
      </c>
      <c r="C505" s="43" t="s">
        <v>486</v>
      </c>
      <c r="D505" s="43" t="s">
        <v>2047</v>
      </c>
      <c r="E505" s="44" t="s">
        <v>184</v>
      </c>
      <c r="F505" s="44" t="s">
        <v>431</v>
      </c>
      <c r="G505" s="43" t="s">
        <v>329</v>
      </c>
      <c r="H505" s="43" t="s">
        <v>181</v>
      </c>
      <c r="I505" s="227">
        <v>8.6999999999999993</v>
      </c>
      <c r="J505" s="220">
        <f>IF(TRIM(Tabela12[[#This Row],[Obračunska enota]])="1 Month(s)",Tabela12[[#This Row],[MAXIMUM RESALE PRICE (MRP) cena brez DDV]]*12,IF(TRIM(Tabela12[[#This Row],[Obračunska enota]])="3 Year(s)",Tabela12[[#This Row],[MAXIMUM RESALE PRICE (MRP) cena brez DDV]]/3,Tabela12[[#This Row],[MAXIMUM RESALE PRICE (MRP) cena brez DDV]]))</f>
        <v>104.39999999999999</v>
      </c>
      <c r="K505" s="228">
        <f>MPSA!$J505*1.22</f>
        <v>127.36799999999998</v>
      </c>
      <c r="L505" s="45"/>
      <c r="M505" s="49">
        <f t="shared" si="7"/>
        <v>0</v>
      </c>
      <c r="N505" s="49">
        <f>MPSA!$M505*1.22</f>
        <v>0</v>
      </c>
    </row>
    <row r="506" spans="1:14" ht="27">
      <c r="A506" s="43" t="s">
        <v>833</v>
      </c>
      <c r="B506" s="43" t="s">
        <v>834</v>
      </c>
      <c r="C506" s="43" t="s">
        <v>821</v>
      </c>
      <c r="D506" s="43" t="s">
        <v>2047</v>
      </c>
      <c r="E506" s="44" t="s">
        <v>835</v>
      </c>
      <c r="F506" s="44" t="s">
        <v>823</v>
      </c>
      <c r="G506" s="43" t="s">
        <v>329</v>
      </c>
      <c r="H506" s="43" t="s">
        <v>181</v>
      </c>
      <c r="I506" s="227">
        <v>495</v>
      </c>
      <c r="J506" s="220">
        <f>IF(TRIM(Tabela12[[#This Row],[Obračunska enota]])="1 Month(s)",Tabela12[[#This Row],[MAXIMUM RESALE PRICE (MRP) cena brez DDV]]*12,IF(TRIM(Tabela12[[#This Row],[Obračunska enota]])="3 Year(s)",Tabela12[[#This Row],[MAXIMUM RESALE PRICE (MRP) cena brez DDV]]/3,Tabela12[[#This Row],[MAXIMUM RESALE PRICE (MRP) cena brez DDV]]))</f>
        <v>5940</v>
      </c>
      <c r="K506" s="228">
        <f>MPSA!$J506*1.22</f>
        <v>7246.8</v>
      </c>
      <c r="L506" s="45"/>
      <c r="M506" s="49">
        <f t="shared" si="7"/>
        <v>0</v>
      </c>
      <c r="N506" s="49">
        <f>MPSA!$M506*1.22</f>
        <v>0</v>
      </c>
    </row>
    <row r="507" spans="1:14" ht="27">
      <c r="A507" s="43" t="s">
        <v>836</v>
      </c>
      <c r="B507" s="43" t="s">
        <v>837</v>
      </c>
      <c r="C507" s="43" t="s">
        <v>821</v>
      </c>
      <c r="D507" s="43" t="s">
        <v>2047</v>
      </c>
      <c r="E507" s="44" t="s">
        <v>835</v>
      </c>
      <c r="F507" s="44" t="s">
        <v>823</v>
      </c>
      <c r="G507" s="43" t="s">
        <v>329</v>
      </c>
      <c r="H507" s="43" t="s">
        <v>181</v>
      </c>
      <c r="I507" s="227">
        <v>2349</v>
      </c>
      <c r="J507" s="220">
        <f>IF(TRIM(Tabela12[[#This Row],[Obračunska enota]])="1 Month(s)",Tabela12[[#This Row],[MAXIMUM RESALE PRICE (MRP) cena brez DDV]]*12,IF(TRIM(Tabela12[[#This Row],[Obračunska enota]])="3 Year(s)",Tabela12[[#This Row],[MAXIMUM RESALE PRICE (MRP) cena brez DDV]]/3,Tabela12[[#This Row],[MAXIMUM RESALE PRICE (MRP) cena brez DDV]]))</f>
        <v>28188</v>
      </c>
      <c r="K507" s="228">
        <f>MPSA!$J507*1.22</f>
        <v>34389.360000000001</v>
      </c>
      <c r="L507" s="45"/>
      <c r="M507" s="49">
        <f t="shared" si="7"/>
        <v>0</v>
      </c>
      <c r="N507" s="49">
        <f>MPSA!$M507*1.22</f>
        <v>0</v>
      </c>
    </row>
    <row r="508" spans="1:14" ht="27">
      <c r="A508" s="43" t="s">
        <v>838</v>
      </c>
      <c r="B508" s="43" t="s">
        <v>839</v>
      </c>
      <c r="C508" s="43" t="s">
        <v>821</v>
      </c>
      <c r="D508" s="43" t="s">
        <v>2047</v>
      </c>
      <c r="E508" s="44" t="s">
        <v>835</v>
      </c>
      <c r="F508" s="44" t="s">
        <v>823</v>
      </c>
      <c r="G508" s="43" t="s">
        <v>329</v>
      </c>
      <c r="H508" s="43" t="s">
        <v>181</v>
      </c>
      <c r="I508" s="227">
        <v>4449</v>
      </c>
      <c r="J508" s="220">
        <f>IF(TRIM(Tabela12[[#This Row],[Obračunska enota]])="1 Month(s)",Tabela12[[#This Row],[MAXIMUM RESALE PRICE (MRP) cena brez DDV]]*12,IF(TRIM(Tabela12[[#This Row],[Obračunska enota]])="3 Year(s)",Tabela12[[#This Row],[MAXIMUM RESALE PRICE (MRP) cena brez DDV]]/3,Tabela12[[#This Row],[MAXIMUM RESALE PRICE (MRP) cena brez DDV]]))</f>
        <v>53388</v>
      </c>
      <c r="K508" s="228">
        <f>MPSA!$J508*1.22</f>
        <v>65133.36</v>
      </c>
      <c r="L508" s="45"/>
      <c r="M508" s="49">
        <f t="shared" si="7"/>
        <v>0</v>
      </c>
      <c r="N508" s="49">
        <f>MPSA!$M508*1.22</f>
        <v>0</v>
      </c>
    </row>
    <row r="509" spans="1:14" ht="27">
      <c r="A509" s="43" t="s">
        <v>840</v>
      </c>
      <c r="B509" s="43" t="s">
        <v>841</v>
      </c>
      <c r="C509" s="43" t="s">
        <v>821</v>
      </c>
      <c r="D509" s="43" t="s">
        <v>2047</v>
      </c>
      <c r="E509" s="44" t="s">
        <v>835</v>
      </c>
      <c r="F509" s="44" t="s">
        <v>823</v>
      </c>
      <c r="G509" s="43" t="s">
        <v>329</v>
      </c>
      <c r="H509" s="43" t="s">
        <v>181</v>
      </c>
      <c r="I509" s="227">
        <v>7910</v>
      </c>
      <c r="J509" s="220">
        <f>IF(TRIM(Tabela12[[#This Row],[Obračunska enota]])="1 Month(s)",Tabela12[[#This Row],[MAXIMUM RESALE PRICE (MRP) cena brez DDV]]*12,IF(TRIM(Tabela12[[#This Row],[Obračunska enota]])="3 Year(s)",Tabela12[[#This Row],[MAXIMUM RESALE PRICE (MRP) cena brez DDV]]/3,Tabela12[[#This Row],[MAXIMUM RESALE PRICE (MRP) cena brez DDV]]))</f>
        <v>94920</v>
      </c>
      <c r="K509" s="228">
        <f>MPSA!$J509*1.22</f>
        <v>115802.4</v>
      </c>
      <c r="L509" s="45"/>
      <c r="M509" s="49">
        <f t="shared" si="7"/>
        <v>0</v>
      </c>
      <c r="N509" s="49">
        <f>MPSA!$M509*1.22</f>
        <v>0</v>
      </c>
    </row>
    <row r="510" spans="1:14" ht="27">
      <c r="A510" s="43" t="s">
        <v>842</v>
      </c>
      <c r="B510" s="43" t="s">
        <v>843</v>
      </c>
      <c r="C510" s="43" t="s">
        <v>821</v>
      </c>
      <c r="D510" s="43" t="s">
        <v>2047</v>
      </c>
      <c r="E510" s="44" t="s">
        <v>835</v>
      </c>
      <c r="F510" s="44" t="s">
        <v>823</v>
      </c>
      <c r="G510" s="43" t="s">
        <v>329</v>
      </c>
      <c r="H510" s="43" t="s">
        <v>181</v>
      </c>
      <c r="I510" s="227">
        <v>9887</v>
      </c>
      <c r="J510" s="220">
        <f>IF(TRIM(Tabela12[[#This Row],[Obračunska enota]])="1 Month(s)",Tabela12[[#This Row],[MAXIMUM RESALE PRICE (MRP) cena brez DDV]]*12,IF(TRIM(Tabela12[[#This Row],[Obračunska enota]])="3 Year(s)",Tabela12[[#This Row],[MAXIMUM RESALE PRICE (MRP) cena brez DDV]]/3,Tabela12[[#This Row],[MAXIMUM RESALE PRICE (MRP) cena brez DDV]]))</f>
        <v>118644</v>
      </c>
      <c r="K510" s="228">
        <f>MPSA!$J510*1.22</f>
        <v>144745.68</v>
      </c>
      <c r="L510" s="45"/>
      <c r="M510" s="49">
        <f t="shared" si="7"/>
        <v>0</v>
      </c>
      <c r="N510" s="49">
        <f>MPSA!$M510*1.22</f>
        <v>0</v>
      </c>
    </row>
    <row r="511" spans="1:14" ht="27">
      <c r="A511" s="43" t="s">
        <v>844</v>
      </c>
      <c r="B511" s="43" t="s">
        <v>845</v>
      </c>
      <c r="C511" s="43" t="s">
        <v>821</v>
      </c>
      <c r="D511" s="43" t="s">
        <v>2047</v>
      </c>
      <c r="E511" s="44" t="s">
        <v>835</v>
      </c>
      <c r="F511" s="44" t="s">
        <v>823</v>
      </c>
      <c r="G511" s="43" t="s">
        <v>329</v>
      </c>
      <c r="H511" s="43" t="s">
        <v>181</v>
      </c>
      <c r="I511" s="227">
        <v>12359</v>
      </c>
      <c r="J511" s="220">
        <f>IF(TRIM(Tabela12[[#This Row],[Obračunska enota]])="1 Month(s)",Tabela12[[#This Row],[MAXIMUM RESALE PRICE (MRP) cena brez DDV]]*12,IF(TRIM(Tabela12[[#This Row],[Obračunska enota]])="3 Year(s)",Tabela12[[#This Row],[MAXIMUM RESALE PRICE (MRP) cena brez DDV]]/3,Tabela12[[#This Row],[MAXIMUM RESALE PRICE (MRP) cena brez DDV]]))</f>
        <v>148308</v>
      </c>
      <c r="K511" s="228">
        <f>MPSA!$J511*1.22</f>
        <v>180935.76</v>
      </c>
      <c r="L511" s="45"/>
      <c r="M511" s="49">
        <f t="shared" si="7"/>
        <v>0</v>
      </c>
      <c r="N511" s="49">
        <f>MPSA!$M511*1.22</f>
        <v>0</v>
      </c>
    </row>
    <row r="512" spans="1:14" ht="27">
      <c r="A512" s="43" t="s">
        <v>846</v>
      </c>
      <c r="B512" s="43" t="s">
        <v>847</v>
      </c>
      <c r="C512" s="43" t="s">
        <v>821</v>
      </c>
      <c r="D512" s="43" t="s">
        <v>2047</v>
      </c>
      <c r="E512" s="44" t="s">
        <v>835</v>
      </c>
      <c r="F512" s="44" t="s">
        <v>823</v>
      </c>
      <c r="G512" s="43" t="s">
        <v>329</v>
      </c>
      <c r="H512" s="43" t="s">
        <v>181</v>
      </c>
      <c r="I512" s="227">
        <v>14237</v>
      </c>
      <c r="J512" s="220">
        <f>IF(TRIM(Tabela12[[#This Row],[Obračunska enota]])="1 Month(s)",Tabela12[[#This Row],[MAXIMUM RESALE PRICE (MRP) cena brez DDV]]*12,IF(TRIM(Tabela12[[#This Row],[Obračunska enota]])="3 Year(s)",Tabela12[[#This Row],[MAXIMUM RESALE PRICE (MRP) cena brez DDV]]/3,Tabela12[[#This Row],[MAXIMUM RESALE PRICE (MRP) cena brez DDV]]))</f>
        <v>170844</v>
      </c>
      <c r="K512" s="228">
        <f>MPSA!$J512*1.22</f>
        <v>208429.68</v>
      </c>
      <c r="L512" s="45"/>
      <c r="M512" s="49">
        <f t="shared" si="7"/>
        <v>0</v>
      </c>
      <c r="N512" s="49">
        <f>MPSA!$M512*1.22</f>
        <v>0</v>
      </c>
    </row>
    <row r="513" spans="1:14" ht="27">
      <c r="A513" s="43" t="s">
        <v>611</v>
      </c>
      <c r="B513" s="43" t="s">
        <v>1920</v>
      </c>
      <c r="C513" s="43" t="s">
        <v>612</v>
      </c>
      <c r="D513" s="43" t="s">
        <v>2047</v>
      </c>
      <c r="E513" s="44" t="s">
        <v>446</v>
      </c>
      <c r="F513" s="44" t="s">
        <v>431</v>
      </c>
      <c r="G513" s="43" t="s">
        <v>329</v>
      </c>
      <c r="H513" s="43" t="s">
        <v>181</v>
      </c>
      <c r="I513" s="227">
        <v>34.659999999999997</v>
      </c>
      <c r="J513" s="220">
        <f>IF(TRIM(Tabela12[[#This Row],[Obračunska enota]])="1 Month(s)",Tabela12[[#This Row],[MAXIMUM RESALE PRICE (MRP) cena brez DDV]]*12,IF(TRIM(Tabela12[[#This Row],[Obračunska enota]])="3 Year(s)",Tabela12[[#This Row],[MAXIMUM RESALE PRICE (MRP) cena brez DDV]]/3,Tabela12[[#This Row],[MAXIMUM RESALE PRICE (MRP) cena brez DDV]]))</f>
        <v>415.91999999999996</v>
      </c>
      <c r="K513" s="228">
        <f>MPSA!$J513*1.22</f>
        <v>507.42239999999993</v>
      </c>
      <c r="L513" s="45"/>
      <c r="M513" s="49">
        <f t="shared" si="7"/>
        <v>0</v>
      </c>
      <c r="N513" s="49">
        <f>MPSA!$M513*1.22</f>
        <v>0</v>
      </c>
    </row>
    <row r="514" spans="1:14" ht="27">
      <c r="A514" s="43" t="s">
        <v>613</v>
      </c>
      <c r="B514" s="43" t="s">
        <v>1921</v>
      </c>
      <c r="C514" s="43" t="s">
        <v>614</v>
      </c>
      <c r="D514" s="43" t="s">
        <v>2047</v>
      </c>
      <c r="E514" s="44" t="s">
        <v>446</v>
      </c>
      <c r="F514" s="44" t="s">
        <v>431</v>
      </c>
      <c r="G514" s="43" t="s">
        <v>329</v>
      </c>
      <c r="H514" s="43" t="s">
        <v>181</v>
      </c>
      <c r="I514" s="227">
        <v>1.73</v>
      </c>
      <c r="J514" s="220">
        <f>IF(TRIM(Tabela12[[#This Row],[Obračunska enota]])="1 Month(s)",Tabela12[[#This Row],[MAXIMUM RESALE PRICE (MRP) cena brez DDV]]*12,IF(TRIM(Tabela12[[#This Row],[Obračunska enota]])="3 Year(s)",Tabela12[[#This Row],[MAXIMUM RESALE PRICE (MRP) cena brez DDV]]/3,Tabela12[[#This Row],[MAXIMUM RESALE PRICE (MRP) cena brez DDV]]))</f>
        <v>20.759999999999998</v>
      </c>
      <c r="K514" s="228">
        <f>MPSA!$J514*1.22</f>
        <v>25.327199999999998</v>
      </c>
      <c r="L514" s="45"/>
      <c r="M514" s="49">
        <f t="shared" si="7"/>
        <v>0</v>
      </c>
      <c r="N514" s="49">
        <f>MPSA!$M514*1.22</f>
        <v>0</v>
      </c>
    </row>
    <row r="515" spans="1:14" ht="27">
      <c r="A515" s="43" t="s">
        <v>615</v>
      </c>
      <c r="B515" s="43" t="s">
        <v>1922</v>
      </c>
      <c r="C515" s="43" t="s">
        <v>616</v>
      </c>
      <c r="D515" s="43" t="s">
        <v>2047</v>
      </c>
      <c r="E515" s="44" t="s">
        <v>446</v>
      </c>
      <c r="F515" s="44" t="s">
        <v>431</v>
      </c>
      <c r="G515" s="43" t="s">
        <v>329</v>
      </c>
      <c r="H515" s="43" t="s">
        <v>181</v>
      </c>
      <c r="I515" s="227">
        <v>8.67</v>
      </c>
      <c r="J515" s="220">
        <f>IF(TRIM(Tabela12[[#This Row],[Obračunska enota]])="1 Month(s)",Tabela12[[#This Row],[MAXIMUM RESALE PRICE (MRP) cena brez DDV]]*12,IF(TRIM(Tabela12[[#This Row],[Obračunska enota]])="3 Year(s)",Tabela12[[#This Row],[MAXIMUM RESALE PRICE (MRP) cena brez DDV]]/3,Tabela12[[#This Row],[MAXIMUM RESALE PRICE (MRP) cena brez DDV]]))</f>
        <v>104.03999999999999</v>
      </c>
      <c r="K515" s="228">
        <f>MPSA!$J515*1.22</f>
        <v>126.92879999999998</v>
      </c>
      <c r="L515" s="45"/>
      <c r="M515" s="49">
        <f t="shared" si="7"/>
        <v>0</v>
      </c>
      <c r="N515" s="49">
        <f>MPSA!$M515*1.22</f>
        <v>0</v>
      </c>
    </row>
    <row r="516" spans="1:14">
      <c r="A516" s="43" t="s">
        <v>617</v>
      </c>
      <c r="B516" s="43" t="s">
        <v>618</v>
      </c>
      <c r="C516" s="43" t="s">
        <v>578</v>
      </c>
      <c r="D516" s="43" t="s">
        <v>2047</v>
      </c>
      <c r="E516" s="44" t="s">
        <v>465</v>
      </c>
      <c r="F516" s="44" t="s">
        <v>431</v>
      </c>
      <c r="G516" s="43" t="s">
        <v>329</v>
      </c>
      <c r="H516" s="43" t="s">
        <v>181</v>
      </c>
      <c r="I516" s="227">
        <v>34.659999999999997</v>
      </c>
      <c r="J516" s="220">
        <f>IF(TRIM(Tabela12[[#This Row],[Obračunska enota]])="1 Month(s)",Tabela12[[#This Row],[MAXIMUM RESALE PRICE (MRP) cena brez DDV]]*12,IF(TRIM(Tabela12[[#This Row],[Obračunska enota]])="3 Year(s)",Tabela12[[#This Row],[MAXIMUM RESALE PRICE (MRP) cena brez DDV]]/3,Tabela12[[#This Row],[MAXIMUM RESALE PRICE (MRP) cena brez DDV]]))</f>
        <v>415.91999999999996</v>
      </c>
      <c r="K516" s="228">
        <f>MPSA!$J516*1.22</f>
        <v>507.42239999999993</v>
      </c>
      <c r="L516" s="45"/>
      <c r="M516" s="49">
        <f t="shared" si="7"/>
        <v>0</v>
      </c>
      <c r="N516" s="49">
        <f>MPSA!$M516*1.22</f>
        <v>0</v>
      </c>
    </row>
    <row r="517" spans="1:14" ht="27">
      <c r="A517" s="43" t="s">
        <v>619</v>
      </c>
      <c r="B517" s="43" t="s">
        <v>620</v>
      </c>
      <c r="C517" s="43" t="s">
        <v>621</v>
      </c>
      <c r="D517" s="43" t="s">
        <v>2047</v>
      </c>
      <c r="E517" s="44" t="s">
        <v>184</v>
      </c>
      <c r="F517" s="44" t="s">
        <v>431</v>
      </c>
      <c r="G517" s="43" t="s">
        <v>329</v>
      </c>
      <c r="H517" s="43" t="s">
        <v>181</v>
      </c>
      <c r="I517" s="227">
        <v>0</v>
      </c>
      <c r="J517" s="220">
        <f>IF(TRIM(Tabela12[[#This Row],[Obračunska enota]])="1 Month(s)",Tabela12[[#This Row],[MAXIMUM RESALE PRICE (MRP) cena brez DDV]]*12,IF(TRIM(Tabela12[[#This Row],[Obračunska enota]])="3 Year(s)",Tabela12[[#This Row],[MAXIMUM RESALE PRICE (MRP) cena brez DDV]]/3,Tabela12[[#This Row],[MAXIMUM RESALE PRICE (MRP) cena brez DDV]]))</f>
        <v>0</v>
      </c>
      <c r="K517" s="228">
        <f>MPSA!$J517*1.22</f>
        <v>0</v>
      </c>
      <c r="L517" s="45"/>
      <c r="M517" s="49">
        <f t="shared" si="7"/>
        <v>0</v>
      </c>
      <c r="N517" s="49">
        <f>MPSA!$M517*1.22</f>
        <v>0</v>
      </c>
    </row>
    <row r="518" spans="1:14">
      <c r="A518" s="43" t="s">
        <v>622</v>
      </c>
      <c r="B518" s="43" t="s">
        <v>623</v>
      </c>
      <c r="C518" s="43" t="s">
        <v>578</v>
      </c>
      <c r="D518" s="43" t="s">
        <v>2047</v>
      </c>
      <c r="E518" s="44" t="s">
        <v>184</v>
      </c>
      <c r="F518" s="44" t="s">
        <v>431</v>
      </c>
      <c r="G518" s="43" t="s">
        <v>329</v>
      </c>
      <c r="H518" s="43" t="s">
        <v>181</v>
      </c>
      <c r="I518" s="227">
        <v>181.95</v>
      </c>
      <c r="J518" s="220">
        <f>IF(TRIM(Tabela12[[#This Row],[Obračunska enota]])="1 Month(s)",Tabela12[[#This Row],[MAXIMUM RESALE PRICE (MRP) cena brez DDV]]*12,IF(TRIM(Tabela12[[#This Row],[Obračunska enota]])="3 Year(s)",Tabela12[[#This Row],[MAXIMUM RESALE PRICE (MRP) cena brez DDV]]/3,Tabela12[[#This Row],[MAXIMUM RESALE PRICE (MRP) cena brez DDV]]))</f>
        <v>2183.3999999999996</v>
      </c>
      <c r="K518" s="228">
        <f>MPSA!$J518*1.22</f>
        <v>2663.7479999999996</v>
      </c>
      <c r="L518" s="45"/>
      <c r="M518" s="49">
        <f t="shared" si="7"/>
        <v>0</v>
      </c>
      <c r="N518" s="49">
        <f>MPSA!$M518*1.22</f>
        <v>0</v>
      </c>
    </row>
    <row r="519" spans="1:14">
      <c r="A519" s="43" t="s">
        <v>624</v>
      </c>
      <c r="B519" s="43" t="s">
        <v>625</v>
      </c>
      <c r="C519" s="43" t="s">
        <v>578</v>
      </c>
      <c r="D519" s="43" t="s">
        <v>2047</v>
      </c>
      <c r="E519" s="44" t="s">
        <v>184</v>
      </c>
      <c r="F519" s="44" t="s">
        <v>431</v>
      </c>
      <c r="G519" s="43" t="s">
        <v>329</v>
      </c>
      <c r="H519" s="43" t="s">
        <v>181</v>
      </c>
      <c r="I519" s="227">
        <v>26</v>
      </c>
      <c r="J519" s="220">
        <f>IF(TRIM(Tabela12[[#This Row],[Obračunska enota]])="1 Month(s)",Tabela12[[#This Row],[MAXIMUM RESALE PRICE (MRP) cena brez DDV]]*12,IF(TRIM(Tabela12[[#This Row],[Obračunska enota]])="3 Year(s)",Tabela12[[#This Row],[MAXIMUM RESALE PRICE (MRP) cena brez DDV]]/3,Tabela12[[#This Row],[MAXIMUM RESALE PRICE (MRP) cena brez DDV]]))</f>
        <v>312</v>
      </c>
      <c r="K519" s="228">
        <f>MPSA!$J519*1.22</f>
        <v>380.64</v>
      </c>
      <c r="L519" s="45"/>
      <c r="M519" s="49">
        <f t="shared" si="7"/>
        <v>0</v>
      </c>
      <c r="N519" s="49">
        <f>MPSA!$M519*1.22</f>
        <v>0</v>
      </c>
    </row>
    <row r="520" spans="1:14">
      <c r="A520" s="43" t="s">
        <v>626</v>
      </c>
      <c r="B520" s="43" t="s">
        <v>627</v>
      </c>
      <c r="C520" s="43" t="s">
        <v>578</v>
      </c>
      <c r="D520" s="43" t="s">
        <v>2047</v>
      </c>
      <c r="E520" s="44" t="s">
        <v>184</v>
      </c>
      <c r="F520" s="44" t="s">
        <v>431</v>
      </c>
      <c r="G520" s="43" t="s">
        <v>329</v>
      </c>
      <c r="H520" s="43" t="s">
        <v>181</v>
      </c>
      <c r="I520" s="227">
        <v>26</v>
      </c>
      <c r="J520" s="220">
        <f>IF(TRIM(Tabela12[[#This Row],[Obračunska enota]])="1 Month(s)",Tabela12[[#This Row],[MAXIMUM RESALE PRICE (MRP) cena brez DDV]]*12,IF(TRIM(Tabela12[[#This Row],[Obračunska enota]])="3 Year(s)",Tabela12[[#This Row],[MAXIMUM RESALE PRICE (MRP) cena brez DDV]]/3,Tabela12[[#This Row],[MAXIMUM RESALE PRICE (MRP) cena brez DDV]]))</f>
        <v>312</v>
      </c>
      <c r="K520" s="228">
        <f>MPSA!$J520*1.22</f>
        <v>380.64</v>
      </c>
      <c r="L520" s="45"/>
      <c r="M520" s="49">
        <f t="shared" si="7"/>
        <v>0</v>
      </c>
      <c r="N520" s="49">
        <f>MPSA!$M520*1.22</f>
        <v>0</v>
      </c>
    </row>
    <row r="521" spans="1:14">
      <c r="A521" s="43" t="s">
        <v>628</v>
      </c>
      <c r="B521" s="43" t="s">
        <v>629</v>
      </c>
      <c r="C521" s="43" t="s">
        <v>578</v>
      </c>
      <c r="D521" s="43" t="s">
        <v>2047</v>
      </c>
      <c r="E521" s="44" t="s">
        <v>184</v>
      </c>
      <c r="F521" s="44" t="s">
        <v>431</v>
      </c>
      <c r="G521" s="43" t="s">
        <v>329</v>
      </c>
      <c r="H521" s="43" t="s">
        <v>181</v>
      </c>
      <c r="I521" s="227">
        <v>181.95</v>
      </c>
      <c r="J521" s="220">
        <f>IF(TRIM(Tabela12[[#This Row],[Obračunska enota]])="1 Month(s)",Tabela12[[#This Row],[MAXIMUM RESALE PRICE (MRP) cena brez DDV]]*12,IF(TRIM(Tabela12[[#This Row],[Obračunska enota]])="3 Year(s)",Tabela12[[#This Row],[MAXIMUM RESALE PRICE (MRP) cena brez DDV]]/3,Tabela12[[#This Row],[MAXIMUM RESALE PRICE (MRP) cena brez DDV]]))</f>
        <v>2183.3999999999996</v>
      </c>
      <c r="K521" s="228">
        <f>MPSA!$J521*1.22</f>
        <v>2663.7479999999996</v>
      </c>
      <c r="L521" s="45"/>
      <c r="M521" s="49">
        <f t="shared" si="7"/>
        <v>0</v>
      </c>
      <c r="N521" s="49">
        <f>MPSA!$M521*1.22</f>
        <v>0</v>
      </c>
    </row>
    <row r="522" spans="1:14">
      <c r="A522" s="43" t="s">
        <v>630</v>
      </c>
      <c r="B522" s="43" t="s">
        <v>631</v>
      </c>
      <c r="C522" s="43" t="s">
        <v>578</v>
      </c>
      <c r="D522" s="43" t="s">
        <v>2047</v>
      </c>
      <c r="E522" s="44" t="s">
        <v>184</v>
      </c>
      <c r="F522" s="44" t="s">
        <v>431</v>
      </c>
      <c r="G522" s="43" t="s">
        <v>329</v>
      </c>
      <c r="H522" s="43" t="s">
        <v>181</v>
      </c>
      <c r="I522" s="227">
        <v>17.329999999999998</v>
      </c>
      <c r="J522" s="220">
        <f>IF(TRIM(Tabela12[[#This Row],[Obračunska enota]])="1 Month(s)",Tabela12[[#This Row],[MAXIMUM RESALE PRICE (MRP) cena brez DDV]]*12,IF(TRIM(Tabela12[[#This Row],[Obračunska enota]])="3 Year(s)",Tabela12[[#This Row],[MAXIMUM RESALE PRICE (MRP) cena brez DDV]]/3,Tabela12[[#This Row],[MAXIMUM RESALE PRICE (MRP) cena brez DDV]]))</f>
        <v>207.95999999999998</v>
      </c>
      <c r="K522" s="228">
        <f>MPSA!$J522*1.22</f>
        <v>253.71119999999996</v>
      </c>
      <c r="L522" s="45"/>
      <c r="M522" s="49">
        <f t="shared" si="7"/>
        <v>0</v>
      </c>
      <c r="N522" s="49">
        <f>MPSA!$M522*1.22</f>
        <v>0</v>
      </c>
    </row>
    <row r="523" spans="1:14">
      <c r="A523" s="43" t="s">
        <v>632</v>
      </c>
      <c r="B523" s="43" t="s">
        <v>633</v>
      </c>
      <c r="C523" s="43" t="s">
        <v>578</v>
      </c>
      <c r="D523" s="43" t="s">
        <v>2047</v>
      </c>
      <c r="E523" s="44" t="s">
        <v>184</v>
      </c>
      <c r="F523" s="44" t="s">
        <v>431</v>
      </c>
      <c r="G523" s="43" t="s">
        <v>329</v>
      </c>
      <c r="H523" s="43" t="s">
        <v>181</v>
      </c>
      <c r="I523" s="227">
        <v>17.399999999999999</v>
      </c>
      <c r="J523" s="220">
        <f>IF(TRIM(Tabela12[[#This Row],[Obračunska enota]])="1 Month(s)",Tabela12[[#This Row],[MAXIMUM RESALE PRICE (MRP) cena brez DDV]]*12,IF(TRIM(Tabela12[[#This Row],[Obračunska enota]])="3 Year(s)",Tabela12[[#This Row],[MAXIMUM RESALE PRICE (MRP) cena brez DDV]]/3,Tabela12[[#This Row],[MAXIMUM RESALE PRICE (MRP) cena brez DDV]]))</f>
        <v>208.79999999999998</v>
      </c>
      <c r="K523" s="228">
        <f>MPSA!$J523*1.22</f>
        <v>254.73599999999996</v>
      </c>
      <c r="L523" s="45"/>
      <c r="M523" s="49">
        <f t="shared" si="7"/>
        <v>0</v>
      </c>
      <c r="N523" s="49">
        <f>MPSA!$M523*1.22</f>
        <v>0</v>
      </c>
    </row>
    <row r="524" spans="1:14">
      <c r="A524" s="43" t="s">
        <v>634</v>
      </c>
      <c r="B524" s="43" t="s">
        <v>635</v>
      </c>
      <c r="C524" s="43" t="s">
        <v>578</v>
      </c>
      <c r="D524" s="43" t="s">
        <v>2047</v>
      </c>
      <c r="E524" s="44" t="s">
        <v>184</v>
      </c>
      <c r="F524" s="44" t="s">
        <v>431</v>
      </c>
      <c r="G524" s="43" t="s">
        <v>329</v>
      </c>
      <c r="H524" s="43" t="s">
        <v>181</v>
      </c>
      <c r="I524" s="227">
        <v>17.329999999999998</v>
      </c>
      <c r="J524" s="220">
        <f>IF(TRIM(Tabela12[[#This Row],[Obračunska enota]])="1 Month(s)",Tabela12[[#This Row],[MAXIMUM RESALE PRICE (MRP) cena brez DDV]]*12,IF(TRIM(Tabela12[[#This Row],[Obračunska enota]])="3 Year(s)",Tabela12[[#This Row],[MAXIMUM RESALE PRICE (MRP) cena brez DDV]]/3,Tabela12[[#This Row],[MAXIMUM RESALE PRICE (MRP) cena brez DDV]]))</f>
        <v>207.95999999999998</v>
      </c>
      <c r="K524" s="228">
        <f>MPSA!$J524*1.22</f>
        <v>253.71119999999996</v>
      </c>
      <c r="L524" s="45"/>
      <c r="M524" s="49">
        <f t="shared" si="7"/>
        <v>0</v>
      </c>
      <c r="N524" s="49">
        <f>MPSA!$M524*1.22</f>
        <v>0</v>
      </c>
    </row>
    <row r="525" spans="1:14">
      <c r="A525" s="43" t="s">
        <v>636</v>
      </c>
      <c r="B525" s="43" t="s">
        <v>637</v>
      </c>
      <c r="C525" s="43" t="s">
        <v>578</v>
      </c>
      <c r="D525" s="43" t="s">
        <v>2047</v>
      </c>
      <c r="E525" s="44" t="s">
        <v>184</v>
      </c>
      <c r="F525" s="44" t="s">
        <v>431</v>
      </c>
      <c r="G525" s="43" t="s">
        <v>329</v>
      </c>
      <c r="H525" s="43" t="s">
        <v>181</v>
      </c>
      <c r="I525" s="227">
        <v>17.329999999999998</v>
      </c>
      <c r="J525" s="220">
        <f>IF(TRIM(Tabela12[[#This Row],[Obračunska enota]])="1 Month(s)",Tabela12[[#This Row],[MAXIMUM RESALE PRICE (MRP) cena brez DDV]]*12,IF(TRIM(Tabela12[[#This Row],[Obračunska enota]])="3 Year(s)",Tabela12[[#This Row],[MAXIMUM RESALE PRICE (MRP) cena brez DDV]]/3,Tabela12[[#This Row],[MAXIMUM RESALE PRICE (MRP) cena brez DDV]]))</f>
        <v>207.95999999999998</v>
      </c>
      <c r="K525" s="228">
        <f>MPSA!$J525*1.22</f>
        <v>253.71119999999996</v>
      </c>
      <c r="L525" s="45"/>
      <c r="M525" s="49">
        <f t="shared" si="7"/>
        <v>0</v>
      </c>
      <c r="N525" s="49">
        <f>MPSA!$M525*1.22</f>
        <v>0</v>
      </c>
    </row>
    <row r="526" spans="1:14">
      <c r="A526" s="43" t="s">
        <v>638</v>
      </c>
      <c r="B526" s="43" t="s">
        <v>639</v>
      </c>
      <c r="C526" s="43" t="s">
        <v>578</v>
      </c>
      <c r="D526" s="43" t="s">
        <v>2047</v>
      </c>
      <c r="E526" s="44" t="s">
        <v>184</v>
      </c>
      <c r="F526" s="44" t="s">
        <v>431</v>
      </c>
      <c r="G526" s="43" t="s">
        <v>329</v>
      </c>
      <c r="H526" s="43" t="s">
        <v>181</v>
      </c>
      <c r="I526" s="227">
        <v>17.329999999999998</v>
      </c>
      <c r="J526" s="220">
        <f>IF(TRIM(Tabela12[[#This Row],[Obračunska enota]])="1 Month(s)",Tabela12[[#This Row],[MAXIMUM RESALE PRICE (MRP) cena brez DDV]]*12,IF(TRIM(Tabela12[[#This Row],[Obračunska enota]])="3 Year(s)",Tabela12[[#This Row],[MAXIMUM RESALE PRICE (MRP) cena brez DDV]]/3,Tabela12[[#This Row],[MAXIMUM RESALE PRICE (MRP) cena brez DDV]]))</f>
        <v>207.95999999999998</v>
      </c>
      <c r="K526" s="228">
        <f>MPSA!$J526*1.22</f>
        <v>253.71119999999996</v>
      </c>
      <c r="L526" s="45"/>
      <c r="M526" s="49">
        <f t="shared" si="7"/>
        <v>0</v>
      </c>
      <c r="N526" s="49">
        <f>MPSA!$M526*1.22</f>
        <v>0</v>
      </c>
    </row>
    <row r="527" spans="1:14">
      <c r="A527" s="43" t="s">
        <v>640</v>
      </c>
      <c r="B527" s="43" t="s">
        <v>641</v>
      </c>
      <c r="C527" s="43" t="s">
        <v>578</v>
      </c>
      <c r="D527" s="43" t="s">
        <v>2047</v>
      </c>
      <c r="E527" s="44" t="s">
        <v>184</v>
      </c>
      <c r="F527" s="44" t="s">
        <v>431</v>
      </c>
      <c r="G527" s="43" t="s">
        <v>329</v>
      </c>
      <c r="H527" s="43" t="s">
        <v>181</v>
      </c>
      <c r="I527" s="227">
        <v>72.8</v>
      </c>
      <c r="J527" s="220">
        <f>IF(TRIM(Tabela12[[#This Row],[Obračunska enota]])="1 Month(s)",Tabela12[[#This Row],[MAXIMUM RESALE PRICE (MRP) cena brez DDV]]*12,IF(TRIM(Tabela12[[#This Row],[Obračunska enota]])="3 Year(s)",Tabela12[[#This Row],[MAXIMUM RESALE PRICE (MRP) cena brez DDV]]/3,Tabela12[[#This Row],[MAXIMUM RESALE PRICE (MRP) cena brez DDV]]))</f>
        <v>873.59999999999991</v>
      </c>
      <c r="K527" s="228">
        <f>MPSA!$J527*1.22</f>
        <v>1065.7919999999999</v>
      </c>
      <c r="L527" s="45"/>
      <c r="M527" s="49">
        <f t="shared" si="7"/>
        <v>0</v>
      </c>
      <c r="N527" s="49">
        <f>MPSA!$M527*1.22</f>
        <v>0</v>
      </c>
    </row>
    <row r="528" spans="1:14">
      <c r="A528" s="43" t="s">
        <v>642</v>
      </c>
      <c r="B528" s="43" t="s">
        <v>643</v>
      </c>
      <c r="C528" s="43" t="s">
        <v>578</v>
      </c>
      <c r="D528" s="43" t="s">
        <v>2047</v>
      </c>
      <c r="E528" s="44" t="s">
        <v>184</v>
      </c>
      <c r="F528" s="44" t="s">
        <v>431</v>
      </c>
      <c r="G528" s="43" t="s">
        <v>329</v>
      </c>
      <c r="H528" s="43" t="s">
        <v>181</v>
      </c>
      <c r="I528" s="227">
        <v>13.9</v>
      </c>
      <c r="J528" s="220">
        <f>IF(TRIM(Tabela12[[#This Row],[Obračunska enota]])="1 Month(s)",Tabela12[[#This Row],[MAXIMUM RESALE PRICE (MRP) cena brez DDV]]*12,IF(TRIM(Tabela12[[#This Row],[Obračunska enota]])="3 Year(s)",Tabela12[[#This Row],[MAXIMUM RESALE PRICE (MRP) cena brez DDV]]/3,Tabela12[[#This Row],[MAXIMUM RESALE PRICE (MRP) cena brez DDV]]))</f>
        <v>166.8</v>
      </c>
      <c r="K528" s="228">
        <f>MPSA!$J528*1.22</f>
        <v>203.49600000000001</v>
      </c>
      <c r="L528" s="45"/>
      <c r="M528" s="49">
        <f t="shared" si="7"/>
        <v>0</v>
      </c>
      <c r="N528" s="49">
        <f>MPSA!$M528*1.22</f>
        <v>0</v>
      </c>
    </row>
    <row r="529" spans="1:14">
      <c r="A529" s="43" t="s">
        <v>644</v>
      </c>
      <c r="B529" s="43" t="s">
        <v>645</v>
      </c>
      <c r="C529" s="43" t="s">
        <v>578</v>
      </c>
      <c r="D529" s="43" t="s">
        <v>2047</v>
      </c>
      <c r="E529" s="44" t="s">
        <v>184</v>
      </c>
      <c r="F529" s="44" t="s">
        <v>431</v>
      </c>
      <c r="G529" s="43" t="s">
        <v>329</v>
      </c>
      <c r="H529" s="43" t="s">
        <v>181</v>
      </c>
      <c r="I529" s="227">
        <v>13.86</v>
      </c>
      <c r="J529" s="220">
        <f>IF(TRIM(Tabela12[[#This Row],[Obračunska enota]])="1 Month(s)",Tabela12[[#This Row],[MAXIMUM RESALE PRICE (MRP) cena brez DDV]]*12,IF(TRIM(Tabela12[[#This Row],[Obračunska enota]])="3 Year(s)",Tabela12[[#This Row],[MAXIMUM RESALE PRICE (MRP) cena brez DDV]]/3,Tabela12[[#This Row],[MAXIMUM RESALE PRICE (MRP) cena brez DDV]]))</f>
        <v>166.32</v>
      </c>
      <c r="K529" s="228">
        <f>MPSA!$J529*1.22</f>
        <v>202.91039999999998</v>
      </c>
      <c r="L529" s="45"/>
      <c r="M529" s="49">
        <f t="shared" si="7"/>
        <v>0</v>
      </c>
      <c r="N529" s="49">
        <f>MPSA!$M529*1.22</f>
        <v>0</v>
      </c>
    </row>
    <row r="530" spans="1:14">
      <c r="A530" s="43" t="s">
        <v>646</v>
      </c>
      <c r="B530" s="43" t="s">
        <v>647</v>
      </c>
      <c r="C530" s="43" t="s">
        <v>578</v>
      </c>
      <c r="D530" s="43" t="s">
        <v>2047</v>
      </c>
      <c r="E530" s="44" t="s">
        <v>184</v>
      </c>
      <c r="F530" s="44" t="s">
        <v>431</v>
      </c>
      <c r="G530" s="43" t="s">
        <v>329</v>
      </c>
      <c r="H530" s="43" t="s">
        <v>181</v>
      </c>
      <c r="I530" s="227">
        <v>13.86</v>
      </c>
      <c r="J530" s="220">
        <f>IF(TRIM(Tabela12[[#This Row],[Obračunska enota]])="1 Month(s)",Tabela12[[#This Row],[MAXIMUM RESALE PRICE (MRP) cena brez DDV]]*12,IF(TRIM(Tabela12[[#This Row],[Obračunska enota]])="3 Year(s)",Tabela12[[#This Row],[MAXIMUM RESALE PRICE (MRP) cena brez DDV]]/3,Tabela12[[#This Row],[MAXIMUM RESALE PRICE (MRP) cena brez DDV]]))</f>
        <v>166.32</v>
      </c>
      <c r="K530" s="228">
        <f>MPSA!$J530*1.22</f>
        <v>202.91039999999998</v>
      </c>
      <c r="L530" s="45"/>
      <c r="M530" s="49">
        <f t="shared" si="7"/>
        <v>0</v>
      </c>
      <c r="N530" s="49">
        <f>MPSA!$M530*1.22</f>
        <v>0</v>
      </c>
    </row>
    <row r="531" spans="1:14">
      <c r="A531" s="43" t="s">
        <v>648</v>
      </c>
      <c r="B531" s="43" t="s">
        <v>649</v>
      </c>
      <c r="C531" s="43" t="s">
        <v>578</v>
      </c>
      <c r="D531" s="43" t="s">
        <v>2047</v>
      </c>
      <c r="E531" s="44" t="s">
        <v>184</v>
      </c>
      <c r="F531" s="44" t="s">
        <v>431</v>
      </c>
      <c r="G531" s="43" t="s">
        <v>329</v>
      </c>
      <c r="H531" s="43" t="s">
        <v>181</v>
      </c>
      <c r="I531" s="227">
        <v>145.57</v>
      </c>
      <c r="J531" s="220">
        <f>IF(TRIM(Tabela12[[#This Row],[Obračunska enota]])="1 Month(s)",Tabela12[[#This Row],[MAXIMUM RESALE PRICE (MRP) cena brez DDV]]*12,IF(TRIM(Tabela12[[#This Row],[Obračunska enota]])="3 Year(s)",Tabela12[[#This Row],[MAXIMUM RESALE PRICE (MRP) cena brez DDV]]/3,Tabela12[[#This Row],[MAXIMUM RESALE PRICE (MRP) cena brez DDV]]))</f>
        <v>1746.84</v>
      </c>
      <c r="K531" s="228">
        <f>MPSA!$J531*1.22</f>
        <v>2131.1448</v>
      </c>
      <c r="L531" s="45"/>
      <c r="M531" s="49">
        <f t="shared" si="7"/>
        <v>0</v>
      </c>
      <c r="N531" s="49">
        <f>MPSA!$M531*1.22</f>
        <v>0</v>
      </c>
    </row>
    <row r="532" spans="1:14">
      <c r="A532" s="43" t="s">
        <v>650</v>
      </c>
      <c r="B532" s="43" t="s">
        <v>651</v>
      </c>
      <c r="C532" s="43" t="s">
        <v>578</v>
      </c>
      <c r="D532" s="43" t="s">
        <v>2047</v>
      </c>
      <c r="E532" s="44" t="s">
        <v>178</v>
      </c>
      <c r="F532" s="44" t="s">
        <v>431</v>
      </c>
      <c r="G532" s="43" t="s">
        <v>329</v>
      </c>
      <c r="H532" s="43" t="s">
        <v>181</v>
      </c>
      <c r="I532" s="227">
        <v>58.92</v>
      </c>
      <c r="J532" s="220">
        <f>IF(TRIM(Tabela12[[#This Row],[Obračunska enota]])="1 Month(s)",Tabela12[[#This Row],[MAXIMUM RESALE PRICE (MRP) cena brez DDV]]*12,IF(TRIM(Tabela12[[#This Row],[Obračunska enota]])="3 Year(s)",Tabela12[[#This Row],[MAXIMUM RESALE PRICE (MRP) cena brez DDV]]/3,Tabela12[[#This Row],[MAXIMUM RESALE PRICE (MRP) cena brez DDV]]))</f>
        <v>707.04</v>
      </c>
      <c r="K532" s="228">
        <f>MPSA!$J532*1.22</f>
        <v>862.58879999999999</v>
      </c>
      <c r="L532" s="45"/>
      <c r="M532" s="49">
        <f t="shared" si="7"/>
        <v>0</v>
      </c>
      <c r="N532" s="49">
        <f>MPSA!$M532*1.22</f>
        <v>0</v>
      </c>
    </row>
    <row r="533" spans="1:14">
      <c r="A533" s="43" t="s">
        <v>652</v>
      </c>
      <c r="B533" s="43" t="s">
        <v>653</v>
      </c>
      <c r="C533" s="43" t="s">
        <v>578</v>
      </c>
      <c r="D533" s="43" t="s">
        <v>2047</v>
      </c>
      <c r="E533" s="44" t="s">
        <v>184</v>
      </c>
      <c r="F533" s="44" t="s">
        <v>431</v>
      </c>
      <c r="G533" s="43" t="s">
        <v>329</v>
      </c>
      <c r="H533" s="43" t="s">
        <v>181</v>
      </c>
      <c r="I533" s="227">
        <v>20.79</v>
      </c>
      <c r="J533" s="220">
        <f>IF(TRIM(Tabela12[[#This Row],[Obračunska enota]])="1 Month(s)",Tabela12[[#This Row],[MAXIMUM RESALE PRICE (MRP) cena brez DDV]]*12,IF(TRIM(Tabela12[[#This Row],[Obračunska enota]])="3 Year(s)",Tabela12[[#This Row],[MAXIMUM RESALE PRICE (MRP) cena brez DDV]]/3,Tabela12[[#This Row],[MAXIMUM RESALE PRICE (MRP) cena brez DDV]]))</f>
        <v>249.48</v>
      </c>
      <c r="K533" s="228">
        <f>MPSA!$J533*1.22</f>
        <v>304.36559999999997</v>
      </c>
      <c r="L533" s="45"/>
      <c r="M533" s="49">
        <f t="shared" si="7"/>
        <v>0</v>
      </c>
      <c r="N533" s="49">
        <f>MPSA!$M533*1.22</f>
        <v>0</v>
      </c>
    </row>
    <row r="534" spans="1:14">
      <c r="A534" s="43" t="s">
        <v>654</v>
      </c>
      <c r="B534" s="43" t="s">
        <v>655</v>
      </c>
      <c r="C534" s="43" t="s">
        <v>578</v>
      </c>
      <c r="D534" s="43" t="s">
        <v>2047</v>
      </c>
      <c r="E534" s="44" t="s">
        <v>184</v>
      </c>
      <c r="F534" s="44" t="s">
        <v>431</v>
      </c>
      <c r="G534" s="43" t="s">
        <v>329</v>
      </c>
      <c r="H534" s="43" t="s">
        <v>181</v>
      </c>
      <c r="I534" s="227">
        <v>145.57</v>
      </c>
      <c r="J534" s="220">
        <f>IF(TRIM(Tabela12[[#This Row],[Obračunska enota]])="1 Month(s)",Tabela12[[#This Row],[MAXIMUM RESALE PRICE (MRP) cena brez DDV]]*12,IF(TRIM(Tabela12[[#This Row],[Obračunska enota]])="3 Year(s)",Tabela12[[#This Row],[MAXIMUM RESALE PRICE (MRP) cena brez DDV]]/3,Tabela12[[#This Row],[MAXIMUM RESALE PRICE (MRP) cena brez DDV]]))</f>
        <v>1746.84</v>
      </c>
      <c r="K534" s="228">
        <f>MPSA!$J534*1.22</f>
        <v>2131.1448</v>
      </c>
      <c r="L534" s="45"/>
      <c r="M534" s="49">
        <f t="shared" si="7"/>
        <v>0</v>
      </c>
      <c r="N534" s="49">
        <f>MPSA!$M534*1.22</f>
        <v>0</v>
      </c>
    </row>
    <row r="535" spans="1:14">
      <c r="A535" s="43" t="s">
        <v>656</v>
      </c>
      <c r="B535" s="43" t="s">
        <v>657</v>
      </c>
      <c r="C535" s="43" t="s">
        <v>578</v>
      </c>
      <c r="D535" s="43" t="s">
        <v>2047</v>
      </c>
      <c r="E535" s="44" t="s">
        <v>184</v>
      </c>
      <c r="F535" s="44" t="s">
        <v>431</v>
      </c>
      <c r="G535" s="43" t="s">
        <v>329</v>
      </c>
      <c r="H535" s="43" t="s">
        <v>181</v>
      </c>
      <c r="I535" s="227">
        <v>20.79</v>
      </c>
      <c r="J535" s="220">
        <f>IF(TRIM(Tabela12[[#This Row],[Obračunska enota]])="1 Month(s)",Tabela12[[#This Row],[MAXIMUM RESALE PRICE (MRP) cena brez DDV]]*12,IF(TRIM(Tabela12[[#This Row],[Obračunska enota]])="3 Year(s)",Tabela12[[#This Row],[MAXIMUM RESALE PRICE (MRP) cena brez DDV]]/3,Tabela12[[#This Row],[MAXIMUM RESALE PRICE (MRP) cena brez DDV]]))</f>
        <v>249.48</v>
      </c>
      <c r="K535" s="228">
        <f>MPSA!$J535*1.22</f>
        <v>304.36559999999997</v>
      </c>
      <c r="L535" s="45"/>
      <c r="M535" s="49">
        <f t="shared" si="7"/>
        <v>0</v>
      </c>
      <c r="N535" s="49">
        <f>MPSA!$M535*1.22</f>
        <v>0</v>
      </c>
    </row>
    <row r="536" spans="1:14">
      <c r="A536" s="43" t="s">
        <v>658</v>
      </c>
      <c r="B536" s="43" t="s">
        <v>659</v>
      </c>
      <c r="C536" s="43" t="s">
        <v>578</v>
      </c>
      <c r="D536" s="43" t="s">
        <v>2047</v>
      </c>
      <c r="E536" s="44" t="s">
        <v>184</v>
      </c>
      <c r="F536" s="44" t="s">
        <v>431</v>
      </c>
      <c r="G536" s="43" t="s">
        <v>329</v>
      </c>
      <c r="H536" s="43" t="s">
        <v>181</v>
      </c>
      <c r="I536" s="227">
        <v>145.57</v>
      </c>
      <c r="J536" s="220">
        <f>IF(TRIM(Tabela12[[#This Row],[Obračunska enota]])="1 Month(s)",Tabela12[[#This Row],[MAXIMUM RESALE PRICE (MRP) cena brez DDV]]*12,IF(TRIM(Tabela12[[#This Row],[Obračunska enota]])="3 Year(s)",Tabela12[[#This Row],[MAXIMUM RESALE PRICE (MRP) cena brez DDV]]/3,Tabela12[[#This Row],[MAXIMUM RESALE PRICE (MRP) cena brez DDV]]))</f>
        <v>1746.84</v>
      </c>
      <c r="K536" s="228">
        <f>MPSA!$J536*1.22</f>
        <v>2131.1448</v>
      </c>
      <c r="L536" s="45"/>
      <c r="M536" s="49">
        <f t="shared" si="7"/>
        <v>0</v>
      </c>
      <c r="N536" s="49">
        <f>MPSA!$M536*1.22</f>
        <v>0</v>
      </c>
    </row>
    <row r="537" spans="1:14">
      <c r="A537" s="43" t="s">
        <v>660</v>
      </c>
      <c r="B537" s="43" t="s">
        <v>661</v>
      </c>
      <c r="C537" s="43" t="s">
        <v>578</v>
      </c>
      <c r="D537" s="43" t="s">
        <v>2047</v>
      </c>
      <c r="E537" s="44" t="s">
        <v>184</v>
      </c>
      <c r="F537" s="44" t="s">
        <v>431</v>
      </c>
      <c r="G537" s="43" t="s">
        <v>329</v>
      </c>
      <c r="H537" s="43" t="s">
        <v>181</v>
      </c>
      <c r="I537" s="227">
        <v>20.79</v>
      </c>
      <c r="J537" s="220">
        <f>IF(TRIM(Tabela12[[#This Row],[Obračunska enota]])="1 Month(s)",Tabela12[[#This Row],[MAXIMUM RESALE PRICE (MRP) cena brez DDV]]*12,IF(TRIM(Tabela12[[#This Row],[Obračunska enota]])="3 Year(s)",Tabela12[[#This Row],[MAXIMUM RESALE PRICE (MRP) cena brez DDV]]/3,Tabela12[[#This Row],[MAXIMUM RESALE PRICE (MRP) cena brez DDV]]))</f>
        <v>249.48</v>
      </c>
      <c r="K537" s="228">
        <f>MPSA!$J537*1.22</f>
        <v>304.36559999999997</v>
      </c>
      <c r="L537" s="45"/>
      <c r="M537" s="49">
        <f t="shared" si="7"/>
        <v>0</v>
      </c>
      <c r="N537" s="49">
        <f>MPSA!$M537*1.22</f>
        <v>0</v>
      </c>
    </row>
    <row r="538" spans="1:14">
      <c r="A538" s="43" t="s">
        <v>662</v>
      </c>
      <c r="B538" s="43" t="s">
        <v>663</v>
      </c>
      <c r="C538" s="43" t="s">
        <v>315</v>
      </c>
      <c r="D538" s="43" t="s">
        <v>2047</v>
      </c>
      <c r="E538" s="44" t="s">
        <v>465</v>
      </c>
      <c r="F538" s="44" t="s">
        <v>431</v>
      </c>
      <c r="G538" s="43" t="s">
        <v>329</v>
      </c>
      <c r="H538" s="43" t="s">
        <v>181</v>
      </c>
      <c r="I538" s="227">
        <v>86.65</v>
      </c>
      <c r="J538" s="220">
        <f>IF(TRIM(Tabela12[[#This Row],[Obračunska enota]])="1 Month(s)",Tabela12[[#This Row],[MAXIMUM RESALE PRICE (MRP) cena brez DDV]]*12,IF(TRIM(Tabela12[[#This Row],[Obračunska enota]])="3 Year(s)",Tabela12[[#This Row],[MAXIMUM RESALE PRICE (MRP) cena brez DDV]]/3,Tabela12[[#This Row],[MAXIMUM RESALE PRICE (MRP) cena brez DDV]]))</f>
        <v>1039.8000000000002</v>
      </c>
      <c r="K538" s="228">
        <f>MPSA!$J538*1.22</f>
        <v>1268.5560000000003</v>
      </c>
      <c r="L538" s="45"/>
      <c r="M538" s="49">
        <f t="shared" si="7"/>
        <v>0</v>
      </c>
      <c r="N538" s="49">
        <f>MPSA!$M538*1.22</f>
        <v>0</v>
      </c>
    </row>
    <row r="539" spans="1:14">
      <c r="A539" s="43" t="s">
        <v>664</v>
      </c>
      <c r="B539" s="43" t="s">
        <v>1923</v>
      </c>
      <c r="C539" s="43" t="s">
        <v>665</v>
      </c>
      <c r="D539" s="43" t="s">
        <v>2047</v>
      </c>
      <c r="E539" s="44" t="s">
        <v>184</v>
      </c>
      <c r="F539" s="44" t="s">
        <v>431</v>
      </c>
      <c r="G539" s="43" t="s">
        <v>329</v>
      </c>
      <c r="H539" s="43" t="s">
        <v>181</v>
      </c>
      <c r="I539" s="227">
        <v>17.329999999999998</v>
      </c>
      <c r="J539" s="220">
        <f>IF(TRIM(Tabela12[[#This Row],[Obračunska enota]])="1 Month(s)",Tabela12[[#This Row],[MAXIMUM RESALE PRICE (MRP) cena brez DDV]]*12,IF(TRIM(Tabela12[[#This Row],[Obračunska enota]])="3 Year(s)",Tabela12[[#This Row],[MAXIMUM RESALE PRICE (MRP) cena brez DDV]]/3,Tabela12[[#This Row],[MAXIMUM RESALE PRICE (MRP) cena brez DDV]]))</f>
        <v>207.95999999999998</v>
      </c>
      <c r="K539" s="228">
        <f>MPSA!$J539*1.22</f>
        <v>253.71119999999996</v>
      </c>
      <c r="L539" s="45"/>
      <c r="M539" s="49">
        <f t="shared" si="7"/>
        <v>0</v>
      </c>
      <c r="N539" s="49">
        <f>MPSA!$M539*1.22</f>
        <v>0</v>
      </c>
    </row>
    <row r="540" spans="1:14">
      <c r="A540" s="43" t="s">
        <v>666</v>
      </c>
      <c r="B540" s="43" t="s">
        <v>667</v>
      </c>
      <c r="C540" s="43" t="s">
        <v>668</v>
      </c>
      <c r="D540" s="43" t="s">
        <v>2047</v>
      </c>
      <c r="E540" s="44" t="s">
        <v>184</v>
      </c>
      <c r="F540" s="44" t="s">
        <v>431</v>
      </c>
      <c r="G540" s="43" t="s">
        <v>329</v>
      </c>
      <c r="H540" s="43" t="s">
        <v>181</v>
      </c>
      <c r="I540" s="227">
        <v>13</v>
      </c>
      <c r="J540" s="220">
        <f>IF(TRIM(Tabela12[[#This Row],[Obračunska enota]])="1 Month(s)",Tabela12[[#This Row],[MAXIMUM RESALE PRICE (MRP) cena brez DDV]]*12,IF(TRIM(Tabela12[[#This Row],[Obračunska enota]])="3 Year(s)",Tabela12[[#This Row],[MAXIMUM RESALE PRICE (MRP) cena brez DDV]]/3,Tabela12[[#This Row],[MAXIMUM RESALE PRICE (MRP) cena brez DDV]]))</f>
        <v>156</v>
      </c>
      <c r="K540" s="228">
        <f>MPSA!$J540*1.22</f>
        <v>190.32</v>
      </c>
      <c r="L540" s="45"/>
      <c r="M540" s="49">
        <f t="shared" si="7"/>
        <v>0</v>
      </c>
      <c r="N540" s="49">
        <f>MPSA!$M540*1.22</f>
        <v>0</v>
      </c>
    </row>
    <row r="541" spans="1:14">
      <c r="A541" s="43" t="s">
        <v>669</v>
      </c>
      <c r="B541" s="43" t="s">
        <v>670</v>
      </c>
      <c r="C541" s="43" t="s">
        <v>668</v>
      </c>
      <c r="D541" s="43" t="s">
        <v>2047</v>
      </c>
      <c r="E541" s="44" t="s">
        <v>181</v>
      </c>
      <c r="F541" s="44" t="s">
        <v>431</v>
      </c>
      <c r="G541" s="43" t="s">
        <v>329</v>
      </c>
      <c r="H541" s="43" t="s">
        <v>181</v>
      </c>
      <c r="I541" s="227">
        <v>86.65</v>
      </c>
      <c r="J541" s="220">
        <f>IF(TRIM(Tabela12[[#This Row],[Obračunska enota]])="1 Month(s)",Tabela12[[#This Row],[MAXIMUM RESALE PRICE (MRP) cena brez DDV]]*12,IF(TRIM(Tabela12[[#This Row],[Obračunska enota]])="3 Year(s)",Tabela12[[#This Row],[MAXIMUM RESALE PRICE (MRP) cena brez DDV]]/3,Tabela12[[#This Row],[MAXIMUM RESALE PRICE (MRP) cena brez DDV]]))</f>
        <v>1039.8000000000002</v>
      </c>
      <c r="K541" s="228">
        <f>MPSA!$J541*1.22</f>
        <v>1268.5560000000003</v>
      </c>
      <c r="L541" s="45"/>
      <c r="M541" s="49">
        <f t="shared" si="7"/>
        <v>0</v>
      </c>
      <c r="N541" s="49">
        <f>MPSA!$M541*1.22</f>
        <v>0</v>
      </c>
    </row>
    <row r="542" spans="1:14" ht="27">
      <c r="A542" s="43" t="s">
        <v>671</v>
      </c>
      <c r="B542" s="43" t="s">
        <v>672</v>
      </c>
      <c r="C542" s="43" t="s">
        <v>673</v>
      </c>
      <c r="D542" s="43" t="s">
        <v>2047</v>
      </c>
      <c r="E542" s="44" t="s">
        <v>465</v>
      </c>
      <c r="F542" s="44" t="s">
        <v>431</v>
      </c>
      <c r="G542" s="43" t="s">
        <v>329</v>
      </c>
      <c r="H542" s="43" t="s">
        <v>181</v>
      </c>
      <c r="I542" s="227">
        <v>43.32</v>
      </c>
      <c r="J542" s="220">
        <f>IF(TRIM(Tabela12[[#This Row],[Obračunska enota]])="1 Month(s)",Tabela12[[#This Row],[MAXIMUM RESALE PRICE (MRP) cena brez DDV]]*12,IF(TRIM(Tabela12[[#This Row],[Obračunska enota]])="3 Year(s)",Tabela12[[#This Row],[MAXIMUM RESALE PRICE (MRP) cena brez DDV]]/3,Tabela12[[#This Row],[MAXIMUM RESALE PRICE (MRP) cena brez DDV]]))</f>
        <v>519.84</v>
      </c>
      <c r="K542" s="228">
        <f>MPSA!$J542*1.22</f>
        <v>634.20479999999998</v>
      </c>
      <c r="L542" s="45"/>
      <c r="M542" s="49">
        <f t="shared" si="7"/>
        <v>0</v>
      </c>
      <c r="N542" s="49">
        <f>MPSA!$M542*1.22</f>
        <v>0</v>
      </c>
    </row>
    <row r="543" spans="1:14">
      <c r="A543" s="43" t="s">
        <v>674</v>
      </c>
      <c r="B543" s="43" t="s">
        <v>675</v>
      </c>
      <c r="C543" s="43" t="s">
        <v>578</v>
      </c>
      <c r="D543" s="43" t="s">
        <v>2047</v>
      </c>
      <c r="E543" s="44" t="s">
        <v>184</v>
      </c>
      <c r="F543" s="44" t="s">
        <v>431</v>
      </c>
      <c r="G543" s="43" t="s">
        <v>329</v>
      </c>
      <c r="H543" s="43" t="s">
        <v>181</v>
      </c>
      <c r="I543" s="227">
        <v>34.659999999999997</v>
      </c>
      <c r="J543" s="220">
        <f>IF(TRIM(Tabela12[[#This Row],[Obračunska enota]])="1 Month(s)",Tabela12[[#This Row],[MAXIMUM RESALE PRICE (MRP) cena brez DDV]]*12,IF(TRIM(Tabela12[[#This Row],[Obračunska enota]])="3 Year(s)",Tabela12[[#This Row],[MAXIMUM RESALE PRICE (MRP) cena brez DDV]]/3,Tabela12[[#This Row],[MAXIMUM RESALE PRICE (MRP) cena brez DDV]]))</f>
        <v>415.91999999999996</v>
      </c>
      <c r="K543" s="228">
        <f>MPSA!$J543*1.22</f>
        <v>507.42239999999993</v>
      </c>
      <c r="L543" s="45"/>
      <c r="M543" s="49">
        <f t="shared" si="7"/>
        <v>0</v>
      </c>
      <c r="N543" s="49">
        <f>MPSA!$M543*1.22</f>
        <v>0</v>
      </c>
    </row>
    <row r="544" spans="1:14">
      <c r="A544" s="43" t="s">
        <v>1732</v>
      </c>
      <c r="B544" s="43" t="s">
        <v>1924</v>
      </c>
      <c r="C544" s="43" t="s">
        <v>578</v>
      </c>
      <c r="D544" s="43" t="s">
        <v>2047</v>
      </c>
      <c r="E544" s="44" t="s">
        <v>184</v>
      </c>
      <c r="F544" s="44" t="s">
        <v>2049</v>
      </c>
      <c r="G544" s="43" t="s">
        <v>329</v>
      </c>
      <c r="H544" s="43" t="s">
        <v>181</v>
      </c>
      <c r="I544" s="227">
        <v>138.63</v>
      </c>
      <c r="J544" s="220">
        <f>IF(TRIM(Tabela12[[#This Row],[Obračunska enota]])="1 Month(s)",Tabela12[[#This Row],[MAXIMUM RESALE PRICE (MRP) cena brez DDV]]*12,IF(TRIM(Tabela12[[#This Row],[Obračunska enota]])="3 Year(s)",Tabela12[[#This Row],[MAXIMUM RESALE PRICE (MRP) cena brez DDV]]/3,Tabela12[[#This Row],[MAXIMUM RESALE PRICE (MRP) cena brez DDV]]))</f>
        <v>1663.56</v>
      </c>
      <c r="K544" s="228">
        <f>MPSA!$J544*1.22</f>
        <v>2029.5431999999998</v>
      </c>
      <c r="L544" s="45"/>
      <c r="M544" s="49">
        <f t="shared" si="7"/>
        <v>0</v>
      </c>
      <c r="N544" s="49">
        <f>MPSA!$M544*1.22</f>
        <v>0</v>
      </c>
    </row>
    <row r="545" spans="1:14">
      <c r="A545" s="43" t="s">
        <v>1733</v>
      </c>
      <c r="B545" s="43" t="s">
        <v>1925</v>
      </c>
      <c r="C545" s="43" t="s">
        <v>578</v>
      </c>
      <c r="D545" s="43" t="s">
        <v>2047</v>
      </c>
      <c r="E545" s="44" t="s">
        <v>184</v>
      </c>
      <c r="F545" s="44" t="s">
        <v>2049</v>
      </c>
      <c r="G545" s="43" t="s">
        <v>329</v>
      </c>
      <c r="H545" s="43" t="s">
        <v>181</v>
      </c>
      <c r="I545" s="227">
        <v>175.85</v>
      </c>
      <c r="J545" s="220">
        <f>IF(TRIM(Tabela12[[#This Row],[Obračunska enota]])="1 Month(s)",Tabela12[[#This Row],[MAXIMUM RESALE PRICE (MRP) cena brez DDV]]*12,IF(TRIM(Tabela12[[#This Row],[Obračunska enota]])="3 Year(s)",Tabela12[[#This Row],[MAXIMUM RESALE PRICE (MRP) cena brez DDV]]/3,Tabela12[[#This Row],[MAXIMUM RESALE PRICE (MRP) cena brez DDV]]))</f>
        <v>2110.1999999999998</v>
      </c>
      <c r="K545" s="228">
        <f>MPSA!$J545*1.22</f>
        <v>2574.4439999999995</v>
      </c>
      <c r="L545" s="45"/>
      <c r="M545" s="49">
        <f t="shared" si="7"/>
        <v>0</v>
      </c>
      <c r="N545" s="49">
        <f>MPSA!$M545*1.22</f>
        <v>0</v>
      </c>
    </row>
    <row r="546" spans="1:14">
      <c r="A546" s="43" t="s">
        <v>1734</v>
      </c>
      <c r="B546" s="43" t="s">
        <v>1926</v>
      </c>
      <c r="C546" s="43" t="s">
        <v>578</v>
      </c>
      <c r="D546" s="43" t="s">
        <v>2047</v>
      </c>
      <c r="E546" s="44" t="s">
        <v>184</v>
      </c>
      <c r="F546" s="44" t="s">
        <v>2049</v>
      </c>
      <c r="G546" s="43" t="s">
        <v>329</v>
      </c>
      <c r="H546" s="43" t="s">
        <v>181</v>
      </c>
      <c r="I546" s="227">
        <v>175.02</v>
      </c>
      <c r="J546" s="220">
        <f>IF(TRIM(Tabela12[[#This Row],[Obračunska enota]])="1 Month(s)",Tabela12[[#This Row],[MAXIMUM RESALE PRICE (MRP) cena brez DDV]]*12,IF(TRIM(Tabela12[[#This Row],[Obračunska enota]])="3 Year(s)",Tabela12[[#This Row],[MAXIMUM RESALE PRICE (MRP) cena brez DDV]]/3,Tabela12[[#This Row],[MAXIMUM RESALE PRICE (MRP) cena brez DDV]]))</f>
        <v>2100.2400000000002</v>
      </c>
      <c r="K546" s="228">
        <f>MPSA!$J546*1.22</f>
        <v>2562.2928000000002</v>
      </c>
      <c r="L546" s="45"/>
      <c r="M546" s="49">
        <f t="shared" si="7"/>
        <v>0</v>
      </c>
      <c r="N546" s="49">
        <f>MPSA!$M546*1.22</f>
        <v>0</v>
      </c>
    </row>
    <row r="547" spans="1:14">
      <c r="A547" s="43" t="s">
        <v>1735</v>
      </c>
      <c r="B547" s="43" t="s">
        <v>1927</v>
      </c>
      <c r="C547" s="43" t="s">
        <v>578</v>
      </c>
      <c r="D547" s="43" t="s">
        <v>2047</v>
      </c>
      <c r="E547" s="44" t="s">
        <v>184</v>
      </c>
      <c r="F547" s="44" t="s">
        <v>2049</v>
      </c>
      <c r="G547" s="43" t="s">
        <v>329</v>
      </c>
      <c r="H547" s="43" t="s">
        <v>181</v>
      </c>
      <c r="I547" s="227">
        <v>159.08000000000001</v>
      </c>
      <c r="J547" s="220">
        <f>IF(TRIM(Tabela12[[#This Row],[Obračunska enota]])="1 Month(s)",Tabela12[[#This Row],[MAXIMUM RESALE PRICE (MRP) cena brez DDV]]*12,IF(TRIM(Tabela12[[#This Row],[Obračunska enota]])="3 Year(s)",Tabela12[[#This Row],[MAXIMUM RESALE PRICE (MRP) cena brez DDV]]/3,Tabela12[[#This Row],[MAXIMUM RESALE PRICE (MRP) cena brez DDV]]))</f>
        <v>1908.96</v>
      </c>
      <c r="K547" s="228">
        <f>MPSA!$J547*1.22</f>
        <v>2328.9312</v>
      </c>
      <c r="L547" s="45"/>
      <c r="M547" s="49">
        <f t="shared" si="7"/>
        <v>0</v>
      </c>
      <c r="N547" s="49">
        <f>MPSA!$M547*1.22</f>
        <v>0</v>
      </c>
    </row>
    <row r="548" spans="1:14">
      <c r="A548" s="43" t="s">
        <v>1736</v>
      </c>
      <c r="B548" s="43" t="s">
        <v>1928</v>
      </c>
      <c r="C548" s="43" t="s">
        <v>578</v>
      </c>
      <c r="D548" s="43" t="s">
        <v>2047</v>
      </c>
      <c r="E548" s="44" t="s">
        <v>184</v>
      </c>
      <c r="F548" s="44" t="s">
        <v>2049</v>
      </c>
      <c r="G548" s="43" t="s">
        <v>329</v>
      </c>
      <c r="H548" s="43" t="s">
        <v>181</v>
      </c>
      <c r="I548" s="227">
        <v>138.63</v>
      </c>
      <c r="J548" s="220">
        <f>IF(TRIM(Tabela12[[#This Row],[Obračunska enota]])="1 Month(s)",Tabela12[[#This Row],[MAXIMUM RESALE PRICE (MRP) cena brez DDV]]*12,IF(TRIM(Tabela12[[#This Row],[Obračunska enota]])="3 Year(s)",Tabela12[[#This Row],[MAXIMUM RESALE PRICE (MRP) cena brez DDV]]/3,Tabela12[[#This Row],[MAXIMUM RESALE PRICE (MRP) cena brez DDV]]))</f>
        <v>1663.56</v>
      </c>
      <c r="K548" s="228">
        <f>MPSA!$J548*1.22</f>
        <v>2029.5431999999998</v>
      </c>
      <c r="L548" s="45"/>
      <c r="M548" s="49">
        <f t="shared" si="7"/>
        <v>0</v>
      </c>
      <c r="N548" s="49">
        <f>MPSA!$M548*1.22</f>
        <v>0</v>
      </c>
    </row>
    <row r="549" spans="1:14">
      <c r="A549" s="43" t="s">
        <v>1737</v>
      </c>
      <c r="B549" s="43" t="s">
        <v>1929</v>
      </c>
      <c r="C549" s="43" t="s">
        <v>578</v>
      </c>
      <c r="D549" s="43" t="s">
        <v>2047</v>
      </c>
      <c r="E549" s="44" t="s">
        <v>184</v>
      </c>
      <c r="F549" s="44" t="s">
        <v>2049</v>
      </c>
      <c r="G549" s="43" t="s">
        <v>329</v>
      </c>
      <c r="H549" s="43" t="s">
        <v>181</v>
      </c>
      <c r="I549" s="227">
        <v>175.85</v>
      </c>
      <c r="J549" s="220">
        <f>IF(TRIM(Tabela12[[#This Row],[Obračunska enota]])="1 Month(s)",Tabela12[[#This Row],[MAXIMUM RESALE PRICE (MRP) cena brez DDV]]*12,IF(TRIM(Tabela12[[#This Row],[Obračunska enota]])="3 Year(s)",Tabela12[[#This Row],[MAXIMUM RESALE PRICE (MRP) cena brez DDV]]/3,Tabela12[[#This Row],[MAXIMUM RESALE PRICE (MRP) cena brez DDV]]))</f>
        <v>2110.1999999999998</v>
      </c>
      <c r="K549" s="228">
        <f>MPSA!$J549*1.22</f>
        <v>2574.4439999999995</v>
      </c>
      <c r="L549" s="45"/>
      <c r="M549" s="49">
        <f t="shared" si="7"/>
        <v>0</v>
      </c>
      <c r="N549" s="49">
        <f>MPSA!$M549*1.22</f>
        <v>0</v>
      </c>
    </row>
    <row r="550" spans="1:14">
      <c r="A550" s="43" t="s">
        <v>1738</v>
      </c>
      <c r="B550" s="43" t="s">
        <v>1930</v>
      </c>
      <c r="C550" s="43" t="s">
        <v>578</v>
      </c>
      <c r="D550" s="43" t="s">
        <v>2047</v>
      </c>
      <c r="E550" s="44" t="s">
        <v>184</v>
      </c>
      <c r="F550" s="44" t="s">
        <v>2049</v>
      </c>
      <c r="G550" s="43" t="s">
        <v>329</v>
      </c>
      <c r="H550" s="43" t="s">
        <v>181</v>
      </c>
      <c r="I550" s="227">
        <v>175.02</v>
      </c>
      <c r="J550" s="220">
        <f>IF(TRIM(Tabela12[[#This Row],[Obračunska enota]])="1 Month(s)",Tabela12[[#This Row],[MAXIMUM RESALE PRICE (MRP) cena brez DDV]]*12,IF(TRIM(Tabela12[[#This Row],[Obračunska enota]])="3 Year(s)",Tabela12[[#This Row],[MAXIMUM RESALE PRICE (MRP) cena brez DDV]]/3,Tabela12[[#This Row],[MAXIMUM RESALE PRICE (MRP) cena brez DDV]]))</f>
        <v>2100.2400000000002</v>
      </c>
      <c r="K550" s="228">
        <f>MPSA!$J550*1.22</f>
        <v>2562.2928000000002</v>
      </c>
      <c r="L550" s="45"/>
      <c r="M550" s="49">
        <f t="shared" si="7"/>
        <v>0</v>
      </c>
      <c r="N550" s="49">
        <f>MPSA!$M550*1.22</f>
        <v>0</v>
      </c>
    </row>
    <row r="551" spans="1:14">
      <c r="A551" s="43" t="s">
        <v>1739</v>
      </c>
      <c r="B551" s="43" t="s">
        <v>1931</v>
      </c>
      <c r="C551" s="43" t="s">
        <v>578</v>
      </c>
      <c r="D551" s="43" t="s">
        <v>2047</v>
      </c>
      <c r="E551" s="44" t="s">
        <v>184</v>
      </c>
      <c r="F551" s="44" t="s">
        <v>2049</v>
      </c>
      <c r="G551" s="43" t="s">
        <v>329</v>
      </c>
      <c r="H551" s="43" t="s">
        <v>181</v>
      </c>
      <c r="I551" s="227">
        <v>155.94999999999999</v>
      </c>
      <c r="J551" s="220">
        <f>IF(TRIM(Tabela12[[#This Row],[Obračunska enota]])="1 Month(s)",Tabela12[[#This Row],[MAXIMUM RESALE PRICE (MRP) cena brez DDV]]*12,IF(TRIM(Tabela12[[#This Row],[Obračunska enota]])="3 Year(s)",Tabela12[[#This Row],[MAXIMUM RESALE PRICE (MRP) cena brez DDV]]/3,Tabela12[[#This Row],[MAXIMUM RESALE PRICE (MRP) cena brez DDV]]))</f>
        <v>1871.3999999999999</v>
      </c>
      <c r="K551" s="228">
        <f>MPSA!$J551*1.22</f>
        <v>2283.1079999999997</v>
      </c>
      <c r="L551" s="45"/>
      <c r="M551" s="49">
        <f t="shared" si="7"/>
        <v>0</v>
      </c>
      <c r="N551" s="49">
        <f>MPSA!$M551*1.22</f>
        <v>0</v>
      </c>
    </row>
    <row r="552" spans="1:14">
      <c r="A552" s="43" t="s">
        <v>1740</v>
      </c>
      <c r="B552" s="43" t="s">
        <v>1932</v>
      </c>
      <c r="C552" s="43" t="s">
        <v>578</v>
      </c>
      <c r="D552" s="43" t="s">
        <v>2047</v>
      </c>
      <c r="E552" s="44" t="s">
        <v>184</v>
      </c>
      <c r="F552" s="44" t="s">
        <v>2049</v>
      </c>
      <c r="G552" s="43" t="s">
        <v>329</v>
      </c>
      <c r="H552" s="43" t="s">
        <v>181</v>
      </c>
      <c r="I552" s="227">
        <v>124.78</v>
      </c>
      <c r="J552" s="220">
        <f>IF(TRIM(Tabela12[[#This Row],[Obračunska enota]])="1 Month(s)",Tabela12[[#This Row],[MAXIMUM RESALE PRICE (MRP) cena brez DDV]]*12,IF(TRIM(Tabela12[[#This Row],[Obračunska enota]])="3 Year(s)",Tabela12[[#This Row],[MAXIMUM RESALE PRICE (MRP) cena brez DDV]]/3,Tabela12[[#This Row],[MAXIMUM RESALE PRICE (MRP) cena brez DDV]]))</f>
        <v>1497.3600000000001</v>
      </c>
      <c r="K552" s="228">
        <f>MPSA!$J552*1.22</f>
        <v>1826.7792000000002</v>
      </c>
      <c r="L552" s="45"/>
      <c r="M552" s="49">
        <f t="shared" si="7"/>
        <v>0</v>
      </c>
      <c r="N552" s="49">
        <f>MPSA!$M552*1.22</f>
        <v>0</v>
      </c>
    </row>
    <row r="553" spans="1:14">
      <c r="A553" s="43" t="s">
        <v>1741</v>
      </c>
      <c r="B553" s="43" t="s">
        <v>1933</v>
      </c>
      <c r="C553" s="43" t="s">
        <v>578</v>
      </c>
      <c r="D553" s="43" t="s">
        <v>2047</v>
      </c>
      <c r="E553" s="44" t="s">
        <v>184</v>
      </c>
      <c r="F553" s="44" t="s">
        <v>2049</v>
      </c>
      <c r="G553" s="43" t="s">
        <v>329</v>
      </c>
      <c r="H553" s="43" t="s">
        <v>181</v>
      </c>
      <c r="I553" s="227">
        <v>124.78</v>
      </c>
      <c r="J553" s="220">
        <f>IF(TRIM(Tabela12[[#This Row],[Obračunska enota]])="1 Month(s)",Tabela12[[#This Row],[MAXIMUM RESALE PRICE (MRP) cena brez DDV]]*12,IF(TRIM(Tabela12[[#This Row],[Obračunska enota]])="3 Year(s)",Tabela12[[#This Row],[MAXIMUM RESALE PRICE (MRP) cena brez DDV]]/3,Tabela12[[#This Row],[MAXIMUM RESALE PRICE (MRP) cena brez DDV]]))</f>
        <v>1497.3600000000001</v>
      </c>
      <c r="K553" s="228">
        <f>MPSA!$J553*1.22</f>
        <v>1826.7792000000002</v>
      </c>
      <c r="L553" s="45"/>
      <c r="M553" s="49">
        <f t="shared" si="7"/>
        <v>0</v>
      </c>
      <c r="N553" s="49">
        <f>MPSA!$M553*1.22</f>
        <v>0</v>
      </c>
    </row>
    <row r="554" spans="1:14">
      <c r="A554" s="43" t="s">
        <v>1742</v>
      </c>
      <c r="B554" s="43" t="s">
        <v>1934</v>
      </c>
      <c r="C554" s="43" t="s">
        <v>578</v>
      </c>
      <c r="D554" s="43" t="s">
        <v>2047</v>
      </c>
      <c r="E554" s="44" t="s">
        <v>184</v>
      </c>
      <c r="F554" s="44" t="s">
        <v>2049</v>
      </c>
      <c r="G554" s="43" t="s">
        <v>329</v>
      </c>
      <c r="H554" s="43" t="s">
        <v>181</v>
      </c>
      <c r="I554" s="227">
        <v>124.78</v>
      </c>
      <c r="J554" s="220">
        <f>IF(TRIM(Tabela12[[#This Row],[Obračunska enota]])="1 Month(s)",Tabela12[[#This Row],[MAXIMUM RESALE PRICE (MRP) cena brez DDV]]*12,IF(TRIM(Tabela12[[#This Row],[Obračunska enota]])="3 Year(s)",Tabela12[[#This Row],[MAXIMUM RESALE PRICE (MRP) cena brez DDV]]/3,Tabela12[[#This Row],[MAXIMUM RESALE PRICE (MRP) cena brez DDV]]))</f>
        <v>1497.3600000000001</v>
      </c>
      <c r="K554" s="228">
        <f>MPSA!$J554*1.22</f>
        <v>1826.7792000000002</v>
      </c>
      <c r="L554" s="45"/>
      <c r="M554" s="49">
        <f t="shared" si="7"/>
        <v>0</v>
      </c>
      <c r="N554" s="49">
        <f>MPSA!$M554*1.22</f>
        <v>0</v>
      </c>
    </row>
    <row r="555" spans="1:14">
      <c r="A555" s="43" t="s">
        <v>1743</v>
      </c>
      <c r="B555" s="43" t="s">
        <v>1935</v>
      </c>
      <c r="C555" s="43" t="s">
        <v>578</v>
      </c>
      <c r="D555" s="43" t="s">
        <v>2047</v>
      </c>
      <c r="E555" s="44" t="s">
        <v>184</v>
      </c>
      <c r="F555" s="44" t="s">
        <v>2049</v>
      </c>
      <c r="G555" s="43" t="s">
        <v>329</v>
      </c>
      <c r="H555" s="43" t="s">
        <v>181</v>
      </c>
      <c r="I555" s="227">
        <v>59</v>
      </c>
      <c r="J555" s="220">
        <f>IF(TRIM(Tabela12[[#This Row],[Obračunska enota]])="1 Month(s)",Tabela12[[#This Row],[MAXIMUM RESALE PRICE (MRP) cena brez DDV]]*12,IF(TRIM(Tabela12[[#This Row],[Obračunska enota]])="3 Year(s)",Tabela12[[#This Row],[MAXIMUM RESALE PRICE (MRP) cena brez DDV]]/3,Tabela12[[#This Row],[MAXIMUM RESALE PRICE (MRP) cena brez DDV]]))</f>
        <v>708</v>
      </c>
      <c r="K555" s="228">
        <f>MPSA!$J555*1.22</f>
        <v>863.76</v>
      </c>
      <c r="L555" s="45"/>
      <c r="M555" s="49">
        <f t="shared" si="7"/>
        <v>0</v>
      </c>
      <c r="N555" s="49">
        <f>MPSA!$M555*1.22</f>
        <v>0</v>
      </c>
    </row>
    <row r="556" spans="1:14">
      <c r="A556" s="43" t="s">
        <v>1744</v>
      </c>
      <c r="B556" s="43" t="s">
        <v>1936</v>
      </c>
      <c r="C556" s="43" t="s">
        <v>315</v>
      </c>
      <c r="D556" s="43" t="s">
        <v>2047</v>
      </c>
      <c r="E556" s="44" t="s">
        <v>184</v>
      </c>
      <c r="F556" s="44" t="s">
        <v>2049</v>
      </c>
      <c r="G556" s="43" t="s">
        <v>329</v>
      </c>
      <c r="H556" s="43" t="s">
        <v>181</v>
      </c>
      <c r="I556" s="227">
        <v>58.92</v>
      </c>
      <c r="J556" s="220">
        <f>IF(TRIM(Tabela12[[#This Row],[Obračunska enota]])="1 Month(s)",Tabela12[[#This Row],[MAXIMUM RESALE PRICE (MRP) cena brez DDV]]*12,IF(TRIM(Tabela12[[#This Row],[Obračunska enota]])="3 Year(s)",Tabela12[[#This Row],[MAXIMUM RESALE PRICE (MRP) cena brez DDV]]/3,Tabela12[[#This Row],[MAXIMUM RESALE PRICE (MRP) cena brez DDV]]))</f>
        <v>707.04</v>
      </c>
      <c r="K556" s="228">
        <f>MPSA!$J556*1.22</f>
        <v>862.58879999999999</v>
      </c>
      <c r="L556" s="45"/>
      <c r="M556" s="49">
        <f t="shared" si="7"/>
        <v>0</v>
      </c>
      <c r="N556" s="49">
        <f>MPSA!$M556*1.22</f>
        <v>0</v>
      </c>
    </row>
    <row r="557" spans="1:14">
      <c r="A557" s="43" t="s">
        <v>1745</v>
      </c>
      <c r="B557" s="43" t="s">
        <v>1937</v>
      </c>
      <c r="C557" s="43" t="s">
        <v>315</v>
      </c>
      <c r="D557" s="43" t="s">
        <v>2047</v>
      </c>
      <c r="E557" s="44" t="s">
        <v>184</v>
      </c>
      <c r="F557" s="44" t="s">
        <v>2049</v>
      </c>
      <c r="G557" s="43" t="s">
        <v>329</v>
      </c>
      <c r="H557" s="43" t="s">
        <v>181</v>
      </c>
      <c r="I557" s="227">
        <v>58.92</v>
      </c>
      <c r="J557" s="220">
        <f>IF(TRIM(Tabela12[[#This Row],[Obračunska enota]])="1 Month(s)",Tabela12[[#This Row],[MAXIMUM RESALE PRICE (MRP) cena brez DDV]]*12,IF(TRIM(Tabela12[[#This Row],[Obračunska enota]])="3 Year(s)",Tabela12[[#This Row],[MAXIMUM RESALE PRICE (MRP) cena brez DDV]]/3,Tabela12[[#This Row],[MAXIMUM RESALE PRICE (MRP) cena brez DDV]]))</f>
        <v>707.04</v>
      </c>
      <c r="K557" s="228">
        <f>MPSA!$J557*1.22</f>
        <v>862.58879999999999</v>
      </c>
      <c r="L557" s="45"/>
      <c r="M557" s="49">
        <f t="shared" si="7"/>
        <v>0</v>
      </c>
      <c r="N557" s="49">
        <f>MPSA!$M557*1.22</f>
        <v>0</v>
      </c>
    </row>
    <row r="558" spans="1:14">
      <c r="A558" s="43" t="s">
        <v>1746</v>
      </c>
      <c r="B558" s="43" t="s">
        <v>1938</v>
      </c>
      <c r="C558" s="43" t="s">
        <v>315</v>
      </c>
      <c r="D558" s="43" t="s">
        <v>2047</v>
      </c>
      <c r="E558" s="44" t="s">
        <v>184</v>
      </c>
      <c r="F558" s="44" t="s">
        <v>2049</v>
      </c>
      <c r="G558" s="43" t="s">
        <v>329</v>
      </c>
      <c r="H558" s="43" t="s">
        <v>181</v>
      </c>
      <c r="I558" s="227">
        <v>73.650000000000006</v>
      </c>
      <c r="J558" s="220">
        <f>IF(TRIM(Tabela12[[#This Row],[Obračunska enota]])="1 Month(s)",Tabela12[[#This Row],[MAXIMUM RESALE PRICE (MRP) cena brez DDV]]*12,IF(TRIM(Tabela12[[#This Row],[Obračunska enota]])="3 Year(s)",Tabela12[[#This Row],[MAXIMUM RESALE PRICE (MRP) cena brez DDV]]/3,Tabela12[[#This Row],[MAXIMUM RESALE PRICE (MRP) cena brez DDV]]))</f>
        <v>883.80000000000007</v>
      </c>
      <c r="K558" s="228">
        <f>MPSA!$J558*1.22</f>
        <v>1078.2360000000001</v>
      </c>
      <c r="L558" s="45"/>
      <c r="M558" s="49">
        <f t="shared" si="7"/>
        <v>0</v>
      </c>
      <c r="N558" s="49">
        <f>MPSA!$M558*1.22</f>
        <v>0</v>
      </c>
    </row>
    <row r="559" spans="1:14">
      <c r="A559" s="43" t="s">
        <v>1747</v>
      </c>
      <c r="B559" s="43" t="s">
        <v>1939</v>
      </c>
      <c r="C559" s="43" t="s">
        <v>315</v>
      </c>
      <c r="D559" s="43" t="s">
        <v>2047</v>
      </c>
      <c r="E559" s="44" t="s">
        <v>184</v>
      </c>
      <c r="F559" s="44" t="s">
        <v>2049</v>
      </c>
      <c r="G559" s="43" t="s">
        <v>329</v>
      </c>
      <c r="H559" s="43" t="s">
        <v>181</v>
      </c>
      <c r="I559" s="227">
        <v>73.650000000000006</v>
      </c>
      <c r="J559" s="220">
        <f>IF(TRIM(Tabela12[[#This Row],[Obračunska enota]])="1 Month(s)",Tabela12[[#This Row],[MAXIMUM RESALE PRICE (MRP) cena brez DDV]]*12,IF(TRIM(Tabela12[[#This Row],[Obračunska enota]])="3 Year(s)",Tabela12[[#This Row],[MAXIMUM RESALE PRICE (MRP) cena brez DDV]]/3,Tabela12[[#This Row],[MAXIMUM RESALE PRICE (MRP) cena brez DDV]]))</f>
        <v>883.80000000000007</v>
      </c>
      <c r="K559" s="228">
        <f>MPSA!$J559*1.22</f>
        <v>1078.2360000000001</v>
      </c>
      <c r="L559" s="45"/>
      <c r="M559" s="49">
        <f t="shared" si="7"/>
        <v>0</v>
      </c>
      <c r="N559" s="49">
        <f>MPSA!$M559*1.22</f>
        <v>0</v>
      </c>
    </row>
    <row r="560" spans="1:14">
      <c r="A560" s="43" t="s">
        <v>1748</v>
      </c>
      <c r="B560" s="43" t="s">
        <v>1940</v>
      </c>
      <c r="C560" s="43" t="s">
        <v>315</v>
      </c>
      <c r="D560" s="43" t="s">
        <v>2047</v>
      </c>
      <c r="E560" s="44" t="s">
        <v>184</v>
      </c>
      <c r="F560" s="44" t="s">
        <v>2049</v>
      </c>
      <c r="G560" s="43" t="s">
        <v>329</v>
      </c>
      <c r="H560" s="43" t="s">
        <v>181</v>
      </c>
      <c r="I560" s="227">
        <v>73.7</v>
      </c>
      <c r="J560" s="220">
        <f>IF(TRIM(Tabela12[[#This Row],[Obračunska enota]])="1 Month(s)",Tabela12[[#This Row],[MAXIMUM RESALE PRICE (MRP) cena brez DDV]]*12,IF(TRIM(Tabela12[[#This Row],[Obračunska enota]])="3 Year(s)",Tabela12[[#This Row],[MAXIMUM RESALE PRICE (MRP) cena brez DDV]]/3,Tabela12[[#This Row],[MAXIMUM RESALE PRICE (MRP) cena brez DDV]]))</f>
        <v>884.40000000000009</v>
      </c>
      <c r="K560" s="228">
        <f>MPSA!$J560*1.22</f>
        <v>1078.9680000000001</v>
      </c>
      <c r="L560" s="45"/>
      <c r="M560" s="49">
        <f t="shared" si="7"/>
        <v>0</v>
      </c>
      <c r="N560" s="49">
        <f>MPSA!$M560*1.22</f>
        <v>0</v>
      </c>
    </row>
    <row r="561" spans="1:14">
      <c r="A561" s="43" t="s">
        <v>1749</v>
      </c>
      <c r="B561" s="43" t="s">
        <v>1941</v>
      </c>
      <c r="C561" s="43" t="s">
        <v>315</v>
      </c>
      <c r="D561" s="43" t="s">
        <v>2047</v>
      </c>
      <c r="E561" s="44" t="s">
        <v>184</v>
      </c>
      <c r="F561" s="44" t="s">
        <v>2049</v>
      </c>
      <c r="G561" s="43" t="s">
        <v>329</v>
      </c>
      <c r="H561" s="43" t="s">
        <v>181</v>
      </c>
      <c r="I561" s="227">
        <v>25.99</v>
      </c>
      <c r="J561" s="220">
        <f>IF(TRIM(Tabela12[[#This Row],[Obračunska enota]])="1 Month(s)",Tabela12[[#This Row],[MAXIMUM RESALE PRICE (MRP) cena brez DDV]]*12,IF(TRIM(Tabela12[[#This Row],[Obračunska enota]])="3 Year(s)",Tabela12[[#This Row],[MAXIMUM RESALE PRICE (MRP) cena brez DDV]]/3,Tabela12[[#This Row],[MAXIMUM RESALE PRICE (MRP) cena brez DDV]]))</f>
        <v>311.88</v>
      </c>
      <c r="K561" s="228">
        <f>MPSA!$J561*1.22</f>
        <v>380.49359999999996</v>
      </c>
      <c r="L561" s="45"/>
      <c r="M561" s="49">
        <f t="shared" si="7"/>
        <v>0</v>
      </c>
      <c r="N561" s="49">
        <f>MPSA!$M561*1.22</f>
        <v>0</v>
      </c>
    </row>
    <row r="562" spans="1:14">
      <c r="A562" s="43" t="s">
        <v>1750</v>
      </c>
      <c r="B562" s="43" t="s">
        <v>1942</v>
      </c>
      <c r="C562" s="43" t="s">
        <v>315</v>
      </c>
      <c r="D562" s="43" t="s">
        <v>2047</v>
      </c>
      <c r="E562" s="44" t="s">
        <v>184</v>
      </c>
      <c r="F562" s="44" t="s">
        <v>2049</v>
      </c>
      <c r="G562" s="43" t="s">
        <v>329</v>
      </c>
      <c r="H562" s="43" t="s">
        <v>181</v>
      </c>
      <c r="I562" s="227">
        <v>38.99</v>
      </c>
      <c r="J562" s="220">
        <f>IF(TRIM(Tabela12[[#This Row],[Obračunska enota]])="1 Month(s)",Tabela12[[#This Row],[MAXIMUM RESALE PRICE (MRP) cena brez DDV]]*12,IF(TRIM(Tabela12[[#This Row],[Obračunska enota]])="3 Year(s)",Tabela12[[#This Row],[MAXIMUM RESALE PRICE (MRP) cena brez DDV]]/3,Tabela12[[#This Row],[MAXIMUM RESALE PRICE (MRP) cena brez DDV]]))</f>
        <v>467.88</v>
      </c>
      <c r="K562" s="228">
        <f>MPSA!$J562*1.22</f>
        <v>570.81359999999995</v>
      </c>
      <c r="L562" s="45"/>
      <c r="M562" s="49">
        <f t="shared" si="7"/>
        <v>0</v>
      </c>
      <c r="N562" s="49">
        <f>MPSA!$M562*1.22</f>
        <v>0</v>
      </c>
    </row>
    <row r="563" spans="1:14">
      <c r="A563" s="43" t="s">
        <v>1751</v>
      </c>
      <c r="B563" s="43" t="s">
        <v>1943</v>
      </c>
      <c r="C563" s="43" t="s">
        <v>578</v>
      </c>
      <c r="D563" s="43" t="s">
        <v>2047</v>
      </c>
      <c r="E563" s="44" t="s">
        <v>184</v>
      </c>
      <c r="F563" s="44" t="s">
        <v>2049</v>
      </c>
      <c r="G563" s="43" t="s">
        <v>329</v>
      </c>
      <c r="H563" s="43" t="s">
        <v>181</v>
      </c>
      <c r="I563" s="227">
        <v>155.94999999999999</v>
      </c>
      <c r="J563" s="220">
        <f>IF(TRIM(Tabela12[[#This Row],[Obračunska enota]])="1 Month(s)",Tabela12[[#This Row],[MAXIMUM RESALE PRICE (MRP) cena brez DDV]]*12,IF(TRIM(Tabela12[[#This Row],[Obračunska enota]])="3 Year(s)",Tabela12[[#This Row],[MAXIMUM RESALE PRICE (MRP) cena brez DDV]]/3,Tabela12[[#This Row],[MAXIMUM RESALE PRICE (MRP) cena brez DDV]]))</f>
        <v>1871.3999999999999</v>
      </c>
      <c r="K563" s="228">
        <f>MPSA!$J563*1.22</f>
        <v>2283.1079999999997</v>
      </c>
      <c r="L563" s="45"/>
      <c r="M563" s="49">
        <f t="shared" si="7"/>
        <v>0</v>
      </c>
      <c r="N563" s="49">
        <f>MPSA!$M563*1.22</f>
        <v>0</v>
      </c>
    </row>
    <row r="564" spans="1:14">
      <c r="A564" s="43" t="s">
        <v>676</v>
      </c>
      <c r="B564" s="43" t="s">
        <v>677</v>
      </c>
      <c r="C564" s="43" t="s">
        <v>578</v>
      </c>
      <c r="D564" s="43" t="s">
        <v>2047</v>
      </c>
      <c r="E564" s="44" t="s">
        <v>184</v>
      </c>
      <c r="F564" s="44" t="s">
        <v>431</v>
      </c>
      <c r="G564" s="43" t="s">
        <v>329</v>
      </c>
      <c r="H564" s="43" t="s">
        <v>181</v>
      </c>
      <c r="I564" s="227">
        <v>13.86</v>
      </c>
      <c r="J564" s="220">
        <f>IF(TRIM(Tabela12[[#This Row],[Obračunska enota]])="1 Month(s)",Tabela12[[#This Row],[MAXIMUM RESALE PRICE (MRP) cena brez DDV]]*12,IF(TRIM(Tabela12[[#This Row],[Obračunska enota]])="3 Year(s)",Tabela12[[#This Row],[MAXIMUM RESALE PRICE (MRP) cena brez DDV]]/3,Tabela12[[#This Row],[MAXIMUM RESALE PRICE (MRP) cena brez DDV]]))</f>
        <v>166.32</v>
      </c>
      <c r="K564" s="228">
        <f>MPSA!$J564*1.22</f>
        <v>202.91039999999998</v>
      </c>
      <c r="L564" s="45"/>
      <c r="M564" s="49">
        <f t="shared" si="7"/>
        <v>0</v>
      </c>
      <c r="N564" s="49">
        <f>MPSA!$M564*1.22</f>
        <v>0</v>
      </c>
    </row>
    <row r="565" spans="1:14">
      <c r="A565" s="43" t="s">
        <v>678</v>
      </c>
      <c r="B565" s="43" t="s">
        <v>679</v>
      </c>
      <c r="C565" s="43" t="s">
        <v>578</v>
      </c>
      <c r="D565" s="43" t="s">
        <v>2047</v>
      </c>
      <c r="E565" s="44" t="s">
        <v>184</v>
      </c>
      <c r="F565" s="44" t="s">
        <v>431</v>
      </c>
      <c r="G565" s="43" t="s">
        <v>329</v>
      </c>
      <c r="H565" s="43" t="s">
        <v>181</v>
      </c>
      <c r="I565" s="227">
        <v>13.86</v>
      </c>
      <c r="J565" s="220">
        <f>IF(TRIM(Tabela12[[#This Row],[Obračunska enota]])="1 Month(s)",Tabela12[[#This Row],[MAXIMUM RESALE PRICE (MRP) cena brez DDV]]*12,IF(TRIM(Tabela12[[#This Row],[Obračunska enota]])="3 Year(s)",Tabela12[[#This Row],[MAXIMUM RESALE PRICE (MRP) cena brez DDV]]/3,Tabela12[[#This Row],[MAXIMUM RESALE PRICE (MRP) cena brez DDV]]))</f>
        <v>166.32</v>
      </c>
      <c r="K565" s="228">
        <f>MPSA!$J565*1.22</f>
        <v>202.91039999999998</v>
      </c>
      <c r="L565" s="45"/>
      <c r="M565" s="49">
        <f t="shared" ref="M565:M628" si="8">L565*J565</f>
        <v>0</v>
      </c>
      <c r="N565" s="49">
        <f>MPSA!$M565*1.22</f>
        <v>0</v>
      </c>
    </row>
    <row r="566" spans="1:14">
      <c r="A566" s="43" t="s">
        <v>680</v>
      </c>
      <c r="B566" s="43" t="s">
        <v>681</v>
      </c>
      <c r="C566" s="43" t="s">
        <v>682</v>
      </c>
      <c r="D566" s="43" t="s">
        <v>2047</v>
      </c>
      <c r="E566" s="44" t="s">
        <v>181</v>
      </c>
      <c r="F566" s="44" t="s">
        <v>431</v>
      </c>
      <c r="G566" s="43" t="s">
        <v>329</v>
      </c>
      <c r="H566" s="43" t="s">
        <v>181</v>
      </c>
      <c r="I566" s="227">
        <v>894</v>
      </c>
      <c r="J566" s="220">
        <f>IF(TRIM(Tabela12[[#This Row],[Obračunska enota]])="1 Month(s)",Tabela12[[#This Row],[MAXIMUM RESALE PRICE (MRP) cena brez DDV]]*12,IF(TRIM(Tabela12[[#This Row],[Obračunska enota]])="3 Year(s)",Tabela12[[#This Row],[MAXIMUM RESALE PRICE (MRP) cena brez DDV]]/3,Tabela12[[#This Row],[MAXIMUM RESALE PRICE (MRP) cena brez DDV]]))</f>
        <v>10728</v>
      </c>
      <c r="K566" s="228">
        <f>MPSA!$J566*1.22</f>
        <v>13088.16</v>
      </c>
      <c r="L566" s="45"/>
      <c r="M566" s="49">
        <f t="shared" si="8"/>
        <v>0</v>
      </c>
      <c r="N566" s="49">
        <f>MPSA!$M566*1.22</f>
        <v>0</v>
      </c>
    </row>
    <row r="567" spans="1:14">
      <c r="A567" s="43" t="s">
        <v>683</v>
      </c>
      <c r="B567" s="43" t="s">
        <v>684</v>
      </c>
      <c r="C567" s="43" t="s">
        <v>682</v>
      </c>
      <c r="D567" s="43" t="s">
        <v>2047</v>
      </c>
      <c r="E567" s="44" t="s">
        <v>184</v>
      </c>
      <c r="F567" s="44" t="s">
        <v>431</v>
      </c>
      <c r="G567" s="43" t="s">
        <v>329</v>
      </c>
      <c r="H567" s="43" t="s">
        <v>181</v>
      </c>
      <c r="I567" s="227">
        <v>0</v>
      </c>
      <c r="J567" s="220">
        <f>IF(TRIM(Tabela12[[#This Row],[Obračunska enota]])="1 Month(s)",Tabela12[[#This Row],[MAXIMUM RESALE PRICE (MRP) cena brez DDV]]*12,IF(TRIM(Tabela12[[#This Row],[Obračunska enota]])="3 Year(s)",Tabela12[[#This Row],[MAXIMUM RESALE PRICE (MRP) cena brez DDV]]/3,Tabela12[[#This Row],[MAXIMUM RESALE PRICE (MRP) cena brez DDV]]))</f>
        <v>0</v>
      </c>
      <c r="K567" s="228">
        <f>MPSA!$J567*1.22</f>
        <v>0</v>
      </c>
      <c r="L567" s="45"/>
      <c r="M567" s="49">
        <f t="shared" si="8"/>
        <v>0</v>
      </c>
      <c r="N567" s="49">
        <f>MPSA!$M567*1.22</f>
        <v>0</v>
      </c>
    </row>
    <row r="568" spans="1:14">
      <c r="A568" s="43" t="s">
        <v>685</v>
      </c>
      <c r="B568" s="43" t="s">
        <v>1944</v>
      </c>
      <c r="C568" s="43" t="s">
        <v>2045</v>
      </c>
      <c r="D568" s="43" t="s">
        <v>2047</v>
      </c>
      <c r="E568" s="44" t="s">
        <v>184</v>
      </c>
      <c r="F568" s="44" t="s">
        <v>431</v>
      </c>
      <c r="G568" s="43" t="s">
        <v>329</v>
      </c>
      <c r="H568" s="43" t="s">
        <v>181</v>
      </c>
      <c r="I568" s="227">
        <v>10.6</v>
      </c>
      <c r="J568" s="220">
        <f>IF(TRIM(Tabela12[[#This Row],[Obračunska enota]])="1 Month(s)",Tabela12[[#This Row],[MAXIMUM RESALE PRICE (MRP) cena brez DDV]]*12,IF(TRIM(Tabela12[[#This Row],[Obračunska enota]])="3 Year(s)",Tabela12[[#This Row],[MAXIMUM RESALE PRICE (MRP) cena brez DDV]]/3,Tabela12[[#This Row],[MAXIMUM RESALE PRICE (MRP) cena brez DDV]]))</f>
        <v>127.19999999999999</v>
      </c>
      <c r="K568" s="228">
        <f>MPSA!$J568*1.22</f>
        <v>155.18399999999997</v>
      </c>
      <c r="L568" s="45"/>
      <c r="M568" s="49">
        <f t="shared" si="8"/>
        <v>0</v>
      </c>
      <c r="N568" s="49">
        <f>MPSA!$M568*1.22</f>
        <v>0</v>
      </c>
    </row>
    <row r="569" spans="1:14">
      <c r="A569" s="43" t="s">
        <v>1752</v>
      </c>
      <c r="B569" s="43" t="s">
        <v>1945</v>
      </c>
      <c r="C569" s="43" t="s">
        <v>504</v>
      </c>
      <c r="D569" s="43" t="s">
        <v>2047</v>
      </c>
      <c r="E569" s="44" t="s">
        <v>184</v>
      </c>
      <c r="F569" s="44" t="s">
        <v>2049</v>
      </c>
      <c r="G569" s="43" t="s">
        <v>329</v>
      </c>
      <c r="H569" s="43" t="s">
        <v>181</v>
      </c>
      <c r="I569" s="227">
        <v>21.1</v>
      </c>
      <c r="J569" s="220">
        <f>IF(TRIM(Tabela12[[#This Row],[Obračunska enota]])="1 Month(s)",Tabela12[[#This Row],[MAXIMUM RESALE PRICE (MRP) cena brez DDV]]*12,IF(TRIM(Tabela12[[#This Row],[Obračunska enota]])="3 Year(s)",Tabela12[[#This Row],[MAXIMUM RESALE PRICE (MRP) cena brez DDV]]/3,Tabela12[[#This Row],[MAXIMUM RESALE PRICE (MRP) cena brez DDV]]))</f>
        <v>253.20000000000002</v>
      </c>
      <c r="K569" s="228">
        <f>MPSA!$J569*1.22</f>
        <v>308.904</v>
      </c>
      <c r="L569" s="45"/>
      <c r="M569" s="49">
        <f t="shared" si="8"/>
        <v>0</v>
      </c>
      <c r="N569" s="49">
        <f>MPSA!$M569*1.22</f>
        <v>0</v>
      </c>
    </row>
    <row r="570" spans="1:14" ht="27">
      <c r="A570" s="43" t="s">
        <v>848</v>
      </c>
      <c r="B570" s="43" t="s">
        <v>1946</v>
      </c>
      <c r="C570" s="43" t="s">
        <v>821</v>
      </c>
      <c r="D570" s="43" t="s">
        <v>2047</v>
      </c>
      <c r="E570" s="44" t="s">
        <v>822</v>
      </c>
      <c r="F570" s="44" t="s">
        <v>823</v>
      </c>
      <c r="G570" s="43" t="s">
        <v>329</v>
      </c>
      <c r="H570" s="43" t="s">
        <v>181</v>
      </c>
      <c r="I570" s="227">
        <v>149</v>
      </c>
      <c r="J570" s="220">
        <f>IF(TRIM(Tabela12[[#This Row],[Obračunska enota]])="1 Month(s)",Tabela12[[#This Row],[MAXIMUM RESALE PRICE (MRP) cena brez DDV]]*12,IF(TRIM(Tabela12[[#This Row],[Obračunska enota]])="3 Year(s)",Tabela12[[#This Row],[MAXIMUM RESALE PRICE (MRP) cena brez DDV]]/3,Tabela12[[#This Row],[MAXIMUM RESALE PRICE (MRP) cena brez DDV]]))</f>
        <v>1788</v>
      </c>
      <c r="K570" s="228">
        <f>MPSA!$J570*1.22</f>
        <v>2181.36</v>
      </c>
      <c r="L570" s="45"/>
      <c r="M570" s="49">
        <f t="shared" si="8"/>
        <v>0</v>
      </c>
      <c r="N570" s="49">
        <f>MPSA!$M570*1.22</f>
        <v>0</v>
      </c>
    </row>
    <row r="571" spans="1:14" ht="27">
      <c r="A571" s="43" t="s">
        <v>686</v>
      </c>
      <c r="B571" s="43" t="s">
        <v>687</v>
      </c>
      <c r="C571" s="43" t="s">
        <v>688</v>
      </c>
      <c r="D571" s="43" t="s">
        <v>2047</v>
      </c>
      <c r="E571" s="44" t="s">
        <v>465</v>
      </c>
      <c r="F571" s="44" t="s">
        <v>431</v>
      </c>
      <c r="G571" s="43" t="s">
        <v>329</v>
      </c>
      <c r="H571" s="43" t="s">
        <v>181</v>
      </c>
      <c r="I571" s="227">
        <v>0</v>
      </c>
      <c r="J571" s="220">
        <f>IF(TRIM(Tabela12[[#This Row],[Obračunska enota]])="1 Month(s)",Tabela12[[#This Row],[MAXIMUM RESALE PRICE (MRP) cena brez DDV]]*12,IF(TRIM(Tabela12[[#This Row],[Obračunska enota]])="3 Year(s)",Tabela12[[#This Row],[MAXIMUM RESALE PRICE (MRP) cena brez DDV]]/3,Tabela12[[#This Row],[MAXIMUM RESALE PRICE (MRP) cena brez DDV]]))</f>
        <v>0</v>
      </c>
      <c r="K571" s="228">
        <f>MPSA!$J571*1.22</f>
        <v>0</v>
      </c>
      <c r="L571" s="45"/>
      <c r="M571" s="49">
        <f t="shared" si="8"/>
        <v>0</v>
      </c>
      <c r="N571" s="49">
        <f>MPSA!$M571*1.22</f>
        <v>0</v>
      </c>
    </row>
    <row r="572" spans="1:14">
      <c r="A572" s="43" t="s">
        <v>689</v>
      </c>
      <c r="B572" s="43" t="s">
        <v>1947</v>
      </c>
      <c r="C572" s="43" t="s">
        <v>315</v>
      </c>
      <c r="D572" s="43" t="s">
        <v>2047</v>
      </c>
      <c r="E572" s="44" t="s">
        <v>184</v>
      </c>
      <c r="F572" s="44" t="s">
        <v>431</v>
      </c>
      <c r="G572" s="43" t="s">
        <v>329</v>
      </c>
      <c r="H572" s="43" t="s">
        <v>181</v>
      </c>
      <c r="I572" s="227">
        <v>116.97</v>
      </c>
      <c r="J572" s="220">
        <f>IF(TRIM(Tabela12[[#This Row],[Obračunska enota]])="1 Month(s)",Tabela12[[#This Row],[MAXIMUM RESALE PRICE (MRP) cena brez DDV]]*12,IF(TRIM(Tabela12[[#This Row],[Obračunska enota]])="3 Year(s)",Tabela12[[#This Row],[MAXIMUM RESALE PRICE (MRP) cena brez DDV]]/3,Tabela12[[#This Row],[MAXIMUM RESALE PRICE (MRP) cena brez DDV]]))</f>
        <v>1403.6399999999999</v>
      </c>
      <c r="K572" s="228">
        <f>MPSA!$J572*1.22</f>
        <v>1712.4407999999999</v>
      </c>
      <c r="L572" s="45"/>
      <c r="M572" s="49">
        <f t="shared" si="8"/>
        <v>0</v>
      </c>
      <c r="N572" s="49">
        <f>MPSA!$M572*1.22</f>
        <v>0</v>
      </c>
    </row>
    <row r="573" spans="1:14">
      <c r="A573" s="43" t="s">
        <v>690</v>
      </c>
      <c r="B573" s="43" t="s">
        <v>691</v>
      </c>
      <c r="C573" s="43" t="s">
        <v>578</v>
      </c>
      <c r="D573" s="43" t="s">
        <v>2047</v>
      </c>
      <c r="E573" s="44" t="s">
        <v>181</v>
      </c>
      <c r="F573" s="44" t="s">
        <v>431</v>
      </c>
      <c r="G573" s="43" t="s">
        <v>329</v>
      </c>
      <c r="H573" s="43" t="s">
        <v>181</v>
      </c>
      <c r="I573" s="227">
        <v>693.17</v>
      </c>
      <c r="J573" s="220">
        <f>IF(TRIM(Tabela12[[#This Row],[Obračunska enota]])="1 Month(s)",Tabela12[[#This Row],[MAXIMUM RESALE PRICE (MRP) cena brez DDV]]*12,IF(TRIM(Tabela12[[#This Row],[Obračunska enota]])="3 Year(s)",Tabela12[[#This Row],[MAXIMUM RESALE PRICE (MRP) cena brez DDV]]/3,Tabela12[[#This Row],[MAXIMUM RESALE PRICE (MRP) cena brez DDV]]))</f>
        <v>8318.0399999999991</v>
      </c>
      <c r="K573" s="228">
        <f>MPSA!$J573*1.22</f>
        <v>10148.008799999998</v>
      </c>
      <c r="L573" s="45"/>
      <c r="M573" s="49">
        <f t="shared" si="8"/>
        <v>0</v>
      </c>
      <c r="N573" s="49">
        <f>MPSA!$M573*1.22</f>
        <v>0</v>
      </c>
    </row>
    <row r="574" spans="1:14">
      <c r="A574" s="43" t="s">
        <v>692</v>
      </c>
      <c r="B574" s="43" t="s">
        <v>1948</v>
      </c>
      <c r="C574" s="43" t="s">
        <v>315</v>
      </c>
      <c r="D574" s="43" t="s">
        <v>2047</v>
      </c>
      <c r="E574" s="44" t="s">
        <v>184</v>
      </c>
      <c r="F574" s="44" t="s">
        <v>431</v>
      </c>
      <c r="G574" s="43" t="s">
        <v>329</v>
      </c>
      <c r="H574" s="43" t="s">
        <v>181</v>
      </c>
      <c r="I574" s="227">
        <v>26</v>
      </c>
      <c r="J574" s="220">
        <f>IF(TRIM(Tabela12[[#This Row],[Obračunska enota]])="1 Month(s)",Tabela12[[#This Row],[MAXIMUM RESALE PRICE (MRP) cena brez DDV]]*12,IF(TRIM(Tabela12[[#This Row],[Obračunska enota]])="3 Year(s)",Tabela12[[#This Row],[MAXIMUM RESALE PRICE (MRP) cena brez DDV]]/3,Tabela12[[#This Row],[MAXIMUM RESALE PRICE (MRP) cena brez DDV]]))</f>
        <v>312</v>
      </c>
      <c r="K574" s="228">
        <f>MPSA!$J574*1.22</f>
        <v>380.64</v>
      </c>
      <c r="L574" s="45"/>
      <c r="M574" s="49">
        <f t="shared" si="8"/>
        <v>0</v>
      </c>
      <c r="N574" s="49">
        <f>MPSA!$M574*1.22</f>
        <v>0</v>
      </c>
    </row>
    <row r="575" spans="1:14">
      <c r="A575" s="43" t="s">
        <v>693</v>
      </c>
      <c r="B575" s="43" t="s">
        <v>694</v>
      </c>
      <c r="C575" s="43" t="s">
        <v>578</v>
      </c>
      <c r="D575" s="43" t="s">
        <v>2047</v>
      </c>
      <c r="E575" s="44" t="s">
        <v>181</v>
      </c>
      <c r="F575" s="44" t="s">
        <v>431</v>
      </c>
      <c r="G575" s="43" t="s">
        <v>329</v>
      </c>
      <c r="H575" s="43" t="s">
        <v>181</v>
      </c>
      <c r="I575" s="227">
        <v>584.86</v>
      </c>
      <c r="J575" s="220">
        <f>IF(TRIM(Tabela12[[#This Row],[Obračunska enota]])="1 Month(s)",Tabela12[[#This Row],[MAXIMUM RESALE PRICE (MRP) cena brez DDV]]*12,IF(TRIM(Tabela12[[#This Row],[Obračunska enota]])="3 Year(s)",Tabela12[[#This Row],[MAXIMUM RESALE PRICE (MRP) cena brez DDV]]/3,Tabela12[[#This Row],[MAXIMUM RESALE PRICE (MRP) cena brez DDV]]))</f>
        <v>7018.32</v>
      </c>
      <c r="K575" s="228">
        <f>MPSA!$J575*1.22</f>
        <v>8562.3503999999994</v>
      </c>
      <c r="L575" s="45"/>
      <c r="M575" s="49">
        <f t="shared" si="8"/>
        <v>0</v>
      </c>
      <c r="N575" s="49">
        <f>MPSA!$M575*1.22</f>
        <v>0</v>
      </c>
    </row>
    <row r="576" spans="1:14">
      <c r="A576" s="43" t="s">
        <v>695</v>
      </c>
      <c r="B576" s="43" t="s">
        <v>1949</v>
      </c>
      <c r="C576" s="43" t="s">
        <v>315</v>
      </c>
      <c r="D576" s="43" t="s">
        <v>2047</v>
      </c>
      <c r="E576" s="44" t="s">
        <v>184</v>
      </c>
      <c r="F576" s="44" t="s">
        <v>431</v>
      </c>
      <c r="G576" s="43" t="s">
        <v>329</v>
      </c>
      <c r="H576" s="43" t="s">
        <v>181</v>
      </c>
      <c r="I576" s="227">
        <v>93.57</v>
      </c>
      <c r="J576" s="220">
        <f>IF(TRIM(Tabela12[[#This Row],[Obračunska enota]])="1 Month(s)",Tabela12[[#This Row],[MAXIMUM RESALE PRICE (MRP) cena brez DDV]]*12,IF(TRIM(Tabela12[[#This Row],[Obračunska enota]])="3 Year(s)",Tabela12[[#This Row],[MAXIMUM RESALE PRICE (MRP) cena brez DDV]]/3,Tabela12[[#This Row],[MAXIMUM RESALE PRICE (MRP) cena brez DDV]]))</f>
        <v>1122.8399999999999</v>
      </c>
      <c r="K576" s="228">
        <f>MPSA!$J576*1.22</f>
        <v>1369.8647999999998</v>
      </c>
      <c r="L576" s="45"/>
      <c r="M576" s="49">
        <f t="shared" si="8"/>
        <v>0</v>
      </c>
      <c r="N576" s="49">
        <f>MPSA!$M576*1.22</f>
        <v>0</v>
      </c>
    </row>
    <row r="577" spans="1:14">
      <c r="A577" s="43" t="s">
        <v>696</v>
      </c>
      <c r="B577" s="43" t="s">
        <v>697</v>
      </c>
      <c r="C577" s="43" t="s">
        <v>578</v>
      </c>
      <c r="D577" s="43" t="s">
        <v>2047</v>
      </c>
      <c r="E577" s="44" t="s">
        <v>181</v>
      </c>
      <c r="F577" s="44" t="s">
        <v>431</v>
      </c>
      <c r="G577" s="43" t="s">
        <v>329</v>
      </c>
      <c r="H577" s="43" t="s">
        <v>181</v>
      </c>
      <c r="I577" s="227">
        <v>476.56</v>
      </c>
      <c r="J577" s="220">
        <f>IF(TRIM(Tabela12[[#This Row],[Obračunska enota]])="1 Month(s)",Tabela12[[#This Row],[MAXIMUM RESALE PRICE (MRP) cena brez DDV]]*12,IF(TRIM(Tabela12[[#This Row],[Obračunska enota]])="3 Year(s)",Tabela12[[#This Row],[MAXIMUM RESALE PRICE (MRP) cena brez DDV]]/3,Tabela12[[#This Row],[MAXIMUM RESALE PRICE (MRP) cena brez DDV]]))</f>
        <v>5718.72</v>
      </c>
      <c r="K577" s="228">
        <f>MPSA!$J577*1.22</f>
        <v>6976.8384000000005</v>
      </c>
      <c r="L577" s="45"/>
      <c r="M577" s="49">
        <f t="shared" si="8"/>
        <v>0</v>
      </c>
      <c r="N577" s="49">
        <f>MPSA!$M577*1.22</f>
        <v>0</v>
      </c>
    </row>
    <row r="578" spans="1:14">
      <c r="A578" s="43" t="s">
        <v>698</v>
      </c>
      <c r="B578" s="43" t="s">
        <v>1950</v>
      </c>
      <c r="C578" s="43" t="s">
        <v>315</v>
      </c>
      <c r="D578" s="43" t="s">
        <v>2047</v>
      </c>
      <c r="E578" s="44" t="s">
        <v>184</v>
      </c>
      <c r="F578" s="44" t="s">
        <v>431</v>
      </c>
      <c r="G578" s="43" t="s">
        <v>329</v>
      </c>
      <c r="H578" s="43" t="s">
        <v>181</v>
      </c>
      <c r="I578" s="227">
        <v>20.79</v>
      </c>
      <c r="J578" s="220">
        <f>IF(TRIM(Tabela12[[#This Row],[Obračunska enota]])="1 Month(s)",Tabela12[[#This Row],[MAXIMUM RESALE PRICE (MRP) cena brez DDV]]*12,IF(TRIM(Tabela12[[#This Row],[Obračunska enota]])="3 Year(s)",Tabela12[[#This Row],[MAXIMUM RESALE PRICE (MRP) cena brez DDV]]/3,Tabela12[[#This Row],[MAXIMUM RESALE PRICE (MRP) cena brez DDV]]))</f>
        <v>249.48</v>
      </c>
      <c r="K578" s="228">
        <f>MPSA!$J578*1.22</f>
        <v>304.36559999999997</v>
      </c>
      <c r="L578" s="45"/>
      <c r="M578" s="49">
        <f t="shared" si="8"/>
        <v>0</v>
      </c>
      <c r="N578" s="49">
        <f>MPSA!$M578*1.22</f>
        <v>0</v>
      </c>
    </row>
    <row r="579" spans="1:14">
      <c r="A579" s="43" t="s">
        <v>699</v>
      </c>
      <c r="B579" s="43" t="s">
        <v>1951</v>
      </c>
      <c r="C579" s="43" t="s">
        <v>315</v>
      </c>
      <c r="D579" s="43" t="s">
        <v>2047</v>
      </c>
      <c r="E579" s="44" t="s">
        <v>181</v>
      </c>
      <c r="F579" s="44" t="s">
        <v>431</v>
      </c>
      <c r="G579" s="43" t="s">
        <v>329</v>
      </c>
      <c r="H579" s="43" t="s">
        <v>181</v>
      </c>
      <c r="I579" s="227">
        <v>1213.05</v>
      </c>
      <c r="J579" s="220">
        <f>IF(TRIM(Tabela12[[#This Row],[Obračunska enota]])="1 Month(s)",Tabela12[[#This Row],[MAXIMUM RESALE PRICE (MRP) cena brez DDV]]*12,IF(TRIM(Tabela12[[#This Row],[Obračunska enota]])="3 Year(s)",Tabela12[[#This Row],[MAXIMUM RESALE PRICE (MRP) cena brez DDV]]/3,Tabela12[[#This Row],[MAXIMUM RESALE PRICE (MRP) cena brez DDV]]))</f>
        <v>14556.599999999999</v>
      </c>
      <c r="K579" s="228">
        <f>MPSA!$J579*1.22</f>
        <v>17759.051999999996</v>
      </c>
      <c r="L579" s="45"/>
      <c r="M579" s="49">
        <f t="shared" si="8"/>
        <v>0</v>
      </c>
      <c r="N579" s="49">
        <f>MPSA!$M579*1.22</f>
        <v>0</v>
      </c>
    </row>
    <row r="580" spans="1:14">
      <c r="A580" s="43" t="s">
        <v>700</v>
      </c>
      <c r="B580" s="43" t="s">
        <v>1952</v>
      </c>
      <c r="C580" s="43" t="s">
        <v>315</v>
      </c>
      <c r="D580" s="43" t="s">
        <v>2047</v>
      </c>
      <c r="E580" s="44" t="s">
        <v>184</v>
      </c>
      <c r="F580" s="44" t="s">
        <v>431</v>
      </c>
      <c r="G580" s="43" t="s">
        <v>329</v>
      </c>
      <c r="H580" s="43" t="s">
        <v>181</v>
      </c>
      <c r="I580" s="227">
        <v>3.46</v>
      </c>
      <c r="J580" s="220">
        <f>IF(TRIM(Tabela12[[#This Row],[Obračunska enota]])="1 Month(s)",Tabela12[[#This Row],[MAXIMUM RESALE PRICE (MRP) cena brez DDV]]*12,IF(TRIM(Tabela12[[#This Row],[Obračunska enota]])="3 Year(s)",Tabela12[[#This Row],[MAXIMUM RESALE PRICE (MRP) cena brez DDV]]/3,Tabela12[[#This Row],[MAXIMUM RESALE PRICE (MRP) cena brez DDV]]))</f>
        <v>41.519999999999996</v>
      </c>
      <c r="K580" s="228">
        <f>MPSA!$J580*1.22</f>
        <v>50.654399999999995</v>
      </c>
      <c r="L580" s="45"/>
      <c r="M580" s="49">
        <f t="shared" si="8"/>
        <v>0</v>
      </c>
      <c r="N580" s="49">
        <f>MPSA!$M580*1.22</f>
        <v>0</v>
      </c>
    </row>
    <row r="581" spans="1:14">
      <c r="A581" s="43" t="s">
        <v>701</v>
      </c>
      <c r="B581" s="43" t="s">
        <v>702</v>
      </c>
      <c r="C581" s="43" t="s">
        <v>578</v>
      </c>
      <c r="D581" s="43" t="s">
        <v>2047</v>
      </c>
      <c r="E581" s="44" t="s">
        <v>181</v>
      </c>
      <c r="F581" s="44" t="s">
        <v>431</v>
      </c>
      <c r="G581" s="43" t="s">
        <v>329</v>
      </c>
      <c r="H581" s="43" t="s">
        <v>181</v>
      </c>
      <c r="I581" s="227">
        <v>5198.79</v>
      </c>
      <c r="J581" s="220">
        <f>IF(TRIM(Tabela12[[#This Row],[Obračunska enota]])="1 Month(s)",Tabela12[[#This Row],[MAXIMUM RESALE PRICE (MRP) cena brez DDV]]*12,IF(TRIM(Tabela12[[#This Row],[Obračunska enota]])="3 Year(s)",Tabela12[[#This Row],[MAXIMUM RESALE PRICE (MRP) cena brez DDV]]/3,Tabela12[[#This Row],[MAXIMUM RESALE PRICE (MRP) cena brez DDV]]))</f>
        <v>62385.479999999996</v>
      </c>
      <c r="K581" s="228">
        <f>MPSA!$J581*1.22</f>
        <v>76110.285599999988</v>
      </c>
      <c r="L581" s="45"/>
      <c r="M581" s="49">
        <f t="shared" si="8"/>
        <v>0</v>
      </c>
      <c r="N581" s="49">
        <f>MPSA!$M581*1.22</f>
        <v>0</v>
      </c>
    </row>
    <row r="582" spans="1:14">
      <c r="A582" s="43" t="s">
        <v>703</v>
      </c>
      <c r="B582" s="43" t="s">
        <v>704</v>
      </c>
      <c r="C582" s="43" t="s">
        <v>578</v>
      </c>
      <c r="D582" s="43" t="s">
        <v>2047</v>
      </c>
      <c r="E582" s="44" t="s">
        <v>181</v>
      </c>
      <c r="F582" s="44" t="s">
        <v>431</v>
      </c>
      <c r="G582" s="43" t="s">
        <v>329</v>
      </c>
      <c r="H582" s="43" t="s">
        <v>181</v>
      </c>
      <c r="I582" s="227">
        <v>14729.9</v>
      </c>
      <c r="J582" s="220">
        <f>IF(TRIM(Tabela12[[#This Row],[Obračunska enota]])="1 Month(s)",Tabela12[[#This Row],[MAXIMUM RESALE PRICE (MRP) cena brez DDV]]*12,IF(TRIM(Tabela12[[#This Row],[Obračunska enota]])="3 Year(s)",Tabela12[[#This Row],[MAXIMUM RESALE PRICE (MRP) cena brez DDV]]/3,Tabela12[[#This Row],[MAXIMUM RESALE PRICE (MRP) cena brez DDV]]))</f>
        <v>176758.8</v>
      </c>
      <c r="K582" s="228">
        <f>MPSA!$J582*1.22</f>
        <v>215645.73599999998</v>
      </c>
      <c r="L582" s="45"/>
      <c r="M582" s="49">
        <f t="shared" si="8"/>
        <v>0</v>
      </c>
      <c r="N582" s="49">
        <f>MPSA!$M582*1.22</f>
        <v>0</v>
      </c>
    </row>
    <row r="583" spans="1:14">
      <c r="A583" s="43" t="s">
        <v>705</v>
      </c>
      <c r="B583" s="43" t="s">
        <v>706</v>
      </c>
      <c r="C583" s="43" t="s">
        <v>578</v>
      </c>
      <c r="D583" s="43" t="s">
        <v>2047</v>
      </c>
      <c r="E583" s="44" t="s">
        <v>181</v>
      </c>
      <c r="F583" s="44" t="s">
        <v>431</v>
      </c>
      <c r="G583" s="43" t="s">
        <v>329</v>
      </c>
      <c r="H583" s="43" t="s">
        <v>181</v>
      </c>
      <c r="I583" s="227">
        <v>32059.200000000001</v>
      </c>
      <c r="J583" s="220">
        <f>IF(TRIM(Tabela12[[#This Row],[Obračunska enota]])="1 Month(s)",Tabela12[[#This Row],[MAXIMUM RESALE PRICE (MRP) cena brez DDV]]*12,IF(TRIM(Tabela12[[#This Row],[Obračunska enota]])="3 Year(s)",Tabela12[[#This Row],[MAXIMUM RESALE PRICE (MRP) cena brez DDV]]/3,Tabela12[[#This Row],[MAXIMUM RESALE PRICE (MRP) cena brez DDV]]))</f>
        <v>384710.40000000002</v>
      </c>
      <c r="K583" s="228">
        <f>MPSA!$J583*1.22</f>
        <v>469346.68800000002</v>
      </c>
      <c r="L583" s="45"/>
      <c r="M583" s="49">
        <f t="shared" si="8"/>
        <v>0</v>
      </c>
      <c r="N583" s="49">
        <f>MPSA!$M583*1.22</f>
        <v>0</v>
      </c>
    </row>
    <row r="584" spans="1:14">
      <c r="A584" s="43" t="s">
        <v>707</v>
      </c>
      <c r="B584" s="43" t="s">
        <v>708</v>
      </c>
      <c r="C584" s="43" t="s">
        <v>578</v>
      </c>
      <c r="D584" s="43" t="s">
        <v>2047</v>
      </c>
      <c r="E584" s="44" t="s">
        <v>181</v>
      </c>
      <c r="F584" s="44" t="s">
        <v>431</v>
      </c>
      <c r="G584" s="43" t="s">
        <v>329</v>
      </c>
      <c r="H584" s="43" t="s">
        <v>181</v>
      </c>
      <c r="I584" s="227">
        <v>1299.69</v>
      </c>
      <c r="J584" s="220">
        <f>IF(TRIM(Tabela12[[#This Row],[Obračunska enota]])="1 Month(s)",Tabela12[[#This Row],[MAXIMUM RESALE PRICE (MRP) cena brez DDV]]*12,IF(TRIM(Tabela12[[#This Row],[Obračunska enota]])="3 Year(s)",Tabela12[[#This Row],[MAXIMUM RESALE PRICE (MRP) cena brez DDV]]/3,Tabela12[[#This Row],[MAXIMUM RESALE PRICE (MRP) cena brez DDV]]))</f>
        <v>15596.28</v>
      </c>
      <c r="K584" s="228">
        <f>MPSA!$J584*1.22</f>
        <v>19027.461599999999</v>
      </c>
      <c r="L584" s="45"/>
      <c r="M584" s="49">
        <f t="shared" si="8"/>
        <v>0</v>
      </c>
      <c r="N584" s="49">
        <f>MPSA!$M584*1.22</f>
        <v>0</v>
      </c>
    </row>
    <row r="585" spans="1:14">
      <c r="A585" s="43" t="s">
        <v>709</v>
      </c>
      <c r="B585" s="43" t="s">
        <v>710</v>
      </c>
      <c r="C585" s="43" t="s">
        <v>578</v>
      </c>
      <c r="D585" s="43" t="s">
        <v>2047</v>
      </c>
      <c r="E585" s="44" t="s">
        <v>181</v>
      </c>
      <c r="F585" s="44" t="s">
        <v>431</v>
      </c>
      <c r="G585" s="43" t="s">
        <v>329</v>
      </c>
      <c r="H585" s="43" t="s">
        <v>181</v>
      </c>
      <c r="I585" s="227">
        <v>216.62</v>
      </c>
      <c r="J585" s="220">
        <f>IF(TRIM(Tabela12[[#This Row],[Obračunska enota]])="1 Month(s)",Tabela12[[#This Row],[MAXIMUM RESALE PRICE (MRP) cena brez DDV]]*12,IF(TRIM(Tabela12[[#This Row],[Obračunska enota]])="3 Year(s)",Tabela12[[#This Row],[MAXIMUM RESALE PRICE (MRP) cena brez DDV]]/3,Tabela12[[#This Row],[MAXIMUM RESALE PRICE (MRP) cena brez DDV]]))</f>
        <v>2599.44</v>
      </c>
      <c r="K585" s="228">
        <f>MPSA!$J585*1.22</f>
        <v>3171.3168000000001</v>
      </c>
      <c r="L585" s="45"/>
      <c r="M585" s="49">
        <f t="shared" si="8"/>
        <v>0</v>
      </c>
      <c r="N585" s="49">
        <f>MPSA!$M585*1.22</f>
        <v>0</v>
      </c>
    </row>
    <row r="586" spans="1:14">
      <c r="A586" s="43" t="s">
        <v>711</v>
      </c>
      <c r="B586" s="43" t="s">
        <v>712</v>
      </c>
      <c r="C586" s="43" t="s">
        <v>578</v>
      </c>
      <c r="D586" s="43" t="s">
        <v>2047</v>
      </c>
      <c r="E586" s="44" t="s">
        <v>181</v>
      </c>
      <c r="F586" s="44" t="s">
        <v>431</v>
      </c>
      <c r="G586" s="43" t="s">
        <v>329</v>
      </c>
      <c r="H586" s="43" t="s">
        <v>181</v>
      </c>
      <c r="I586" s="227">
        <v>4332.33</v>
      </c>
      <c r="J586" s="220">
        <f>IF(TRIM(Tabela12[[#This Row],[Obračunska enota]])="1 Month(s)",Tabela12[[#This Row],[MAXIMUM RESALE PRICE (MRP) cena brez DDV]]*12,IF(TRIM(Tabela12[[#This Row],[Obračunska enota]])="3 Year(s)",Tabela12[[#This Row],[MAXIMUM RESALE PRICE (MRP) cena brez DDV]]/3,Tabela12[[#This Row],[MAXIMUM RESALE PRICE (MRP) cena brez DDV]]))</f>
        <v>51987.96</v>
      </c>
      <c r="K586" s="228">
        <f>MPSA!$J586*1.22</f>
        <v>63425.311199999996</v>
      </c>
      <c r="L586" s="45"/>
      <c r="M586" s="49">
        <f t="shared" si="8"/>
        <v>0</v>
      </c>
      <c r="N586" s="49">
        <f>MPSA!$M586*1.22</f>
        <v>0</v>
      </c>
    </row>
    <row r="587" spans="1:14">
      <c r="A587" s="43" t="s">
        <v>713</v>
      </c>
      <c r="B587" s="43" t="s">
        <v>714</v>
      </c>
      <c r="C587" s="43" t="s">
        <v>578</v>
      </c>
      <c r="D587" s="43" t="s">
        <v>2047</v>
      </c>
      <c r="E587" s="44" t="s">
        <v>181</v>
      </c>
      <c r="F587" s="44" t="s">
        <v>431</v>
      </c>
      <c r="G587" s="43" t="s">
        <v>329</v>
      </c>
      <c r="H587" s="43" t="s">
        <v>181</v>
      </c>
      <c r="I587" s="227">
        <v>12563.74</v>
      </c>
      <c r="J587" s="220">
        <f>IF(TRIM(Tabela12[[#This Row],[Obračunska enota]])="1 Month(s)",Tabela12[[#This Row],[MAXIMUM RESALE PRICE (MRP) cena brez DDV]]*12,IF(TRIM(Tabela12[[#This Row],[Obračunska enota]])="3 Year(s)",Tabela12[[#This Row],[MAXIMUM RESALE PRICE (MRP) cena brez DDV]]/3,Tabela12[[#This Row],[MAXIMUM RESALE PRICE (MRP) cena brez DDV]]))</f>
        <v>150764.88</v>
      </c>
      <c r="K587" s="228">
        <f>MPSA!$J587*1.22</f>
        <v>183933.15359999999</v>
      </c>
      <c r="L587" s="45"/>
      <c r="M587" s="49">
        <f t="shared" si="8"/>
        <v>0</v>
      </c>
      <c r="N587" s="49">
        <f>MPSA!$M587*1.22</f>
        <v>0</v>
      </c>
    </row>
    <row r="588" spans="1:14">
      <c r="A588" s="43" t="s">
        <v>715</v>
      </c>
      <c r="B588" s="43" t="s">
        <v>716</v>
      </c>
      <c r="C588" s="43" t="s">
        <v>578</v>
      </c>
      <c r="D588" s="43" t="s">
        <v>2047</v>
      </c>
      <c r="E588" s="44" t="s">
        <v>181</v>
      </c>
      <c r="F588" s="44" t="s">
        <v>431</v>
      </c>
      <c r="G588" s="43" t="s">
        <v>329</v>
      </c>
      <c r="H588" s="43" t="s">
        <v>181</v>
      </c>
      <c r="I588" s="227">
        <v>26860.41</v>
      </c>
      <c r="J588" s="220">
        <f>IF(TRIM(Tabela12[[#This Row],[Obračunska enota]])="1 Month(s)",Tabela12[[#This Row],[MAXIMUM RESALE PRICE (MRP) cena brez DDV]]*12,IF(TRIM(Tabela12[[#This Row],[Obračunska enota]])="3 Year(s)",Tabela12[[#This Row],[MAXIMUM RESALE PRICE (MRP) cena brez DDV]]/3,Tabela12[[#This Row],[MAXIMUM RESALE PRICE (MRP) cena brez DDV]]))</f>
        <v>322324.92</v>
      </c>
      <c r="K588" s="228">
        <f>MPSA!$J588*1.22</f>
        <v>393236.40239999996</v>
      </c>
      <c r="L588" s="45"/>
      <c r="M588" s="49">
        <f t="shared" si="8"/>
        <v>0</v>
      </c>
      <c r="N588" s="49">
        <f>MPSA!$M588*1.22</f>
        <v>0</v>
      </c>
    </row>
    <row r="589" spans="1:14">
      <c r="A589" s="43" t="s">
        <v>1753</v>
      </c>
      <c r="B589" s="43" t="s">
        <v>1953</v>
      </c>
      <c r="C589" s="43" t="s">
        <v>315</v>
      </c>
      <c r="D589" s="43" t="s">
        <v>2047</v>
      </c>
      <c r="E589" s="44" t="s">
        <v>184</v>
      </c>
      <c r="F589" s="44" t="s">
        <v>2049</v>
      </c>
      <c r="G589" s="43" t="s">
        <v>329</v>
      </c>
      <c r="H589" s="43" t="s">
        <v>181</v>
      </c>
      <c r="I589" s="227">
        <v>73.650000000000006</v>
      </c>
      <c r="J589" s="220">
        <f>IF(TRIM(Tabela12[[#This Row],[Obračunska enota]])="1 Month(s)",Tabela12[[#This Row],[MAXIMUM RESALE PRICE (MRP) cena brez DDV]]*12,IF(TRIM(Tabela12[[#This Row],[Obračunska enota]])="3 Year(s)",Tabela12[[#This Row],[MAXIMUM RESALE PRICE (MRP) cena brez DDV]]/3,Tabela12[[#This Row],[MAXIMUM RESALE PRICE (MRP) cena brez DDV]]))</f>
        <v>883.80000000000007</v>
      </c>
      <c r="K589" s="228">
        <f>MPSA!$J589*1.22</f>
        <v>1078.2360000000001</v>
      </c>
      <c r="L589" s="45"/>
      <c r="M589" s="49">
        <f t="shared" si="8"/>
        <v>0</v>
      </c>
      <c r="N589" s="49">
        <f>MPSA!$M589*1.22</f>
        <v>0</v>
      </c>
    </row>
    <row r="590" spans="1:14">
      <c r="A590" s="43" t="s">
        <v>1754</v>
      </c>
      <c r="B590" s="43" t="s">
        <v>1954</v>
      </c>
      <c r="C590" s="43" t="s">
        <v>315</v>
      </c>
      <c r="D590" s="43" t="s">
        <v>2047</v>
      </c>
      <c r="E590" s="44" t="s">
        <v>184</v>
      </c>
      <c r="F590" s="44" t="s">
        <v>2049</v>
      </c>
      <c r="G590" s="43" t="s">
        <v>329</v>
      </c>
      <c r="H590" s="43" t="s">
        <v>181</v>
      </c>
      <c r="I590" s="227">
        <v>110.87</v>
      </c>
      <c r="J590" s="220">
        <f>IF(TRIM(Tabela12[[#This Row],[Obračunska enota]])="1 Month(s)",Tabela12[[#This Row],[MAXIMUM RESALE PRICE (MRP) cena brez DDV]]*12,IF(TRIM(Tabela12[[#This Row],[Obračunska enota]])="3 Year(s)",Tabela12[[#This Row],[MAXIMUM RESALE PRICE (MRP) cena brez DDV]]/3,Tabela12[[#This Row],[MAXIMUM RESALE PRICE (MRP) cena brez DDV]]))</f>
        <v>1330.44</v>
      </c>
      <c r="K590" s="228">
        <f>MPSA!$J590*1.22</f>
        <v>1623.1368</v>
      </c>
      <c r="L590" s="45"/>
      <c r="M590" s="49">
        <f t="shared" si="8"/>
        <v>0</v>
      </c>
      <c r="N590" s="49">
        <f>MPSA!$M590*1.22</f>
        <v>0</v>
      </c>
    </row>
    <row r="591" spans="1:14">
      <c r="A591" s="43" t="s">
        <v>1755</v>
      </c>
      <c r="B591" s="43" t="s">
        <v>1955</v>
      </c>
      <c r="C591" s="43" t="s">
        <v>315</v>
      </c>
      <c r="D591" s="43" t="s">
        <v>2047</v>
      </c>
      <c r="E591" s="44" t="s">
        <v>184</v>
      </c>
      <c r="F591" s="44" t="s">
        <v>2049</v>
      </c>
      <c r="G591" s="43" t="s">
        <v>329</v>
      </c>
      <c r="H591" s="43" t="s">
        <v>181</v>
      </c>
      <c r="I591" s="227">
        <v>110.04</v>
      </c>
      <c r="J591" s="220">
        <f>IF(TRIM(Tabela12[[#This Row],[Obračunska enota]])="1 Month(s)",Tabela12[[#This Row],[MAXIMUM RESALE PRICE (MRP) cena brez DDV]]*12,IF(TRIM(Tabela12[[#This Row],[Obračunska enota]])="3 Year(s)",Tabela12[[#This Row],[MAXIMUM RESALE PRICE (MRP) cena brez DDV]]/3,Tabela12[[#This Row],[MAXIMUM RESALE PRICE (MRP) cena brez DDV]]))</f>
        <v>1320.48</v>
      </c>
      <c r="K591" s="228">
        <f>MPSA!$J591*1.22</f>
        <v>1610.9856</v>
      </c>
      <c r="L591" s="45"/>
      <c r="M591" s="49">
        <f t="shared" si="8"/>
        <v>0</v>
      </c>
      <c r="N591" s="49">
        <f>MPSA!$M591*1.22</f>
        <v>0</v>
      </c>
    </row>
    <row r="592" spans="1:14">
      <c r="A592" s="43" t="s">
        <v>1756</v>
      </c>
      <c r="B592" s="43" t="s">
        <v>1956</v>
      </c>
      <c r="C592" s="43" t="s">
        <v>315</v>
      </c>
      <c r="D592" s="43" t="s">
        <v>2047</v>
      </c>
      <c r="E592" s="44" t="s">
        <v>184</v>
      </c>
      <c r="F592" s="44" t="s">
        <v>2049</v>
      </c>
      <c r="G592" s="43" t="s">
        <v>329</v>
      </c>
      <c r="H592" s="43" t="s">
        <v>181</v>
      </c>
      <c r="I592" s="227">
        <v>90.97</v>
      </c>
      <c r="J592" s="220">
        <f>IF(TRIM(Tabela12[[#This Row],[Obračunska enota]])="1 Month(s)",Tabela12[[#This Row],[MAXIMUM RESALE PRICE (MRP) cena brez DDV]]*12,IF(TRIM(Tabela12[[#This Row],[Obračunska enota]])="3 Year(s)",Tabela12[[#This Row],[MAXIMUM RESALE PRICE (MRP) cena brez DDV]]/3,Tabela12[[#This Row],[MAXIMUM RESALE PRICE (MRP) cena brez DDV]]))</f>
        <v>1091.6399999999999</v>
      </c>
      <c r="K592" s="228">
        <f>MPSA!$J592*1.22</f>
        <v>1331.8007999999998</v>
      </c>
      <c r="L592" s="45"/>
      <c r="M592" s="49">
        <f t="shared" si="8"/>
        <v>0</v>
      </c>
      <c r="N592" s="49">
        <f>MPSA!$M592*1.22</f>
        <v>0</v>
      </c>
    </row>
    <row r="593" spans="1:14">
      <c r="A593" s="43" t="s">
        <v>1757</v>
      </c>
      <c r="B593" s="43" t="s">
        <v>1957</v>
      </c>
      <c r="C593" s="43" t="s">
        <v>315</v>
      </c>
      <c r="D593" s="43" t="s">
        <v>2047</v>
      </c>
      <c r="E593" s="44" t="s">
        <v>184</v>
      </c>
      <c r="F593" s="44" t="s">
        <v>2049</v>
      </c>
      <c r="G593" s="43" t="s">
        <v>329</v>
      </c>
      <c r="H593" s="43" t="s">
        <v>181</v>
      </c>
      <c r="I593" s="227">
        <v>3.47</v>
      </c>
      <c r="J593" s="220">
        <f>IF(TRIM(Tabela12[[#This Row],[Obračunska enota]])="1 Month(s)",Tabela12[[#This Row],[MAXIMUM RESALE PRICE (MRP) cena brez DDV]]*12,IF(TRIM(Tabela12[[#This Row],[Obračunska enota]])="3 Year(s)",Tabela12[[#This Row],[MAXIMUM RESALE PRICE (MRP) cena brez DDV]]/3,Tabela12[[#This Row],[MAXIMUM RESALE PRICE (MRP) cena brez DDV]]))</f>
        <v>41.64</v>
      </c>
      <c r="K593" s="228">
        <f>MPSA!$J593*1.22</f>
        <v>50.800800000000002</v>
      </c>
      <c r="L593" s="45"/>
      <c r="M593" s="49">
        <f t="shared" si="8"/>
        <v>0</v>
      </c>
      <c r="N593" s="49">
        <f>MPSA!$M593*1.22</f>
        <v>0</v>
      </c>
    </row>
    <row r="594" spans="1:14">
      <c r="A594" s="43" t="s">
        <v>1758</v>
      </c>
      <c r="B594" s="43" t="s">
        <v>1958</v>
      </c>
      <c r="C594" s="43" t="s">
        <v>315</v>
      </c>
      <c r="D594" s="43" t="s">
        <v>2047</v>
      </c>
      <c r="E594" s="44" t="s">
        <v>184</v>
      </c>
      <c r="F594" s="44" t="s">
        <v>2049</v>
      </c>
      <c r="G594" s="43" t="s">
        <v>329</v>
      </c>
      <c r="H594" s="43" t="s">
        <v>181</v>
      </c>
      <c r="I594" s="227">
        <v>72.78</v>
      </c>
      <c r="J594" s="220">
        <f>IF(TRIM(Tabela12[[#This Row],[Obračunska enota]])="1 Month(s)",Tabela12[[#This Row],[MAXIMUM RESALE PRICE (MRP) cena brez DDV]]*12,IF(TRIM(Tabela12[[#This Row],[Obračunska enota]])="3 Year(s)",Tabela12[[#This Row],[MAXIMUM RESALE PRICE (MRP) cena brez DDV]]/3,Tabela12[[#This Row],[MAXIMUM RESALE PRICE (MRP) cena brez DDV]]))</f>
        <v>873.36</v>
      </c>
      <c r="K594" s="228">
        <f>MPSA!$J594*1.22</f>
        <v>1065.4992</v>
      </c>
      <c r="L594" s="45"/>
      <c r="M594" s="49">
        <f t="shared" si="8"/>
        <v>0</v>
      </c>
      <c r="N594" s="49">
        <f>MPSA!$M594*1.22</f>
        <v>0</v>
      </c>
    </row>
    <row r="595" spans="1:14" ht="27">
      <c r="A595" s="43" t="s">
        <v>717</v>
      </c>
      <c r="B595" s="43" t="s">
        <v>718</v>
      </c>
      <c r="C595" s="43" t="s">
        <v>2046</v>
      </c>
      <c r="D595" s="43" t="s">
        <v>2047</v>
      </c>
      <c r="E595" s="44" t="s">
        <v>184</v>
      </c>
      <c r="F595" s="44" t="s">
        <v>431</v>
      </c>
      <c r="G595" s="43" t="s">
        <v>329</v>
      </c>
      <c r="H595" s="43" t="s">
        <v>181</v>
      </c>
      <c r="I595" s="227">
        <v>7.4</v>
      </c>
      <c r="J595" s="220">
        <f>IF(TRIM(Tabela12[[#This Row],[Obračunska enota]])="1 Month(s)",Tabela12[[#This Row],[MAXIMUM RESALE PRICE (MRP) cena brez DDV]]*12,IF(TRIM(Tabela12[[#This Row],[Obračunska enota]])="3 Year(s)",Tabela12[[#This Row],[MAXIMUM RESALE PRICE (MRP) cena brez DDV]]/3,Tabela12[[#This Row],[MAXIMUM RESALE PRICE (MRP) cena brez DDV]]))</f>
        <v>88.800000000000011</v>
      </c>
      <c r="K595" s="228">
        <f>MPSA!$J595*1.22</f>
        <v>108.33600000000001</v>
      </c>
      <c r="L595" s="45"/>
      <c r="M595" s="49">
        <f t="shared" si="8"/>
        <v>0</v>
      </c>
      <c r="N595" s="49">
        <f>MPSA!$M595*1.22</f>
        <v>0</v>
      </c>
    </row>
    <row r="596" spans="1:14" ht="27">
      <c r="A596" s="43" t="s">
        <v>719</v>
      </c>
      <c r="B596" s="43" t="s">
        <v>720</v>
      </c>
      <c r="C596" s="43" t="s">
        <v>2046</v>
      </c>
      <c r="D596" s="43" t="s">
        <v>2047</v>
      </c>
      <c r="E596" s="44" t="s">
        <v>184</v>
      </c>
      <c r="F596" s="44" t="s">
        <v>431</v>
      </c>
      <c r="G596" s="43" t="s">
        <v>329</v>
      </c>
      <c r="H596" s="43" t="s">
        <v>181</v>
      </c>
      <c r="I596" s="227">
        <v>6.4</v>
      </c>
      <c r="J596" s="220">
        <f>IF(TRIM(Tabela12[[#This Row],[Obračunska enota]])="1 Month(s)",Tabela12[[#This Row],[MAXIMUM RESALE PRICE (MRP) cena brez DDV]]*12,IF(TRIM(Tabela12[[#This Row],[Obračunska enota]])="3 Year(s)",Tabela12[[#This Row],[MAXIMUM RESALE PRICE (MRP) cena brez DDV]]/3,Tabela12[[#This Row],[MAXIMUM RESALE PRICE (MRP) cena brez DDV]]))</f>
        <v>76.800000000000011</v>
      </c>
      <c r="K596" s="228">
        <f>MPSA!$J596*1.22</f>
        <v>93.696000000000012</v>
      </c>
      <c r="L596" s="45"/>
      <c r="M596" s="49">
        <f t="shared" si="8"/>
        <v>0</v>
      </c>
      <c r="N596" s="49">
        <f>MPSA!$M596*1.22</f>
        <v>0</v>
      </c>
    </row>
    <row r="597" spans="1:14" ht="27">
      <c r="A597" s="43" t="s">
        <v>721</v>
      </c>
      <c r="B597" s="43" t="s">
        <v>722</v>
      </c>
      <c r="C597" s="43" t="s">
        <v>2046</v>
      </c>
      <c r="D597" s="43" t="s">
        <v>2047</v>
      </c>
      <c r="E597" s="44" t="s">
        <v>184</v>
      </c>
      <c r="F597" s="44" t="s">
        <v>431</v>
      </c>
      <c r="G597" s="43" t="s">
        <v>329</v>
      </c>
      <c r="H597" s="43" t="s">
        <v>181</v>
      </c>
      <c r="I597" s="227">
        <v>6.4</v>
      </c>
      <c r="J597" s="220">
        <f>IF(TRIM(Tabela12[[#This Row],[Obračunska enota]])="1 Month(s)",Tabela12[[#This Row],[MAXIMUM RESALE PRICE (MRP) cena brez DDV]]*12,IF(TRIM(Tabela12[[#This Row],[Obračunska enota]])="3 Year(s)",Tabela12[[#This Row],[MAXIMUM RESALE PRICE (MRP) cena brez DDV]]/3,Tabela12[[#This Row],[MAXIMUM RESALE PRICE (MRP) cena brez DDV]]))</f>
        <v>76.800000000000011</v>
      </c>
      <c r="K597" s="228">
        <f>MPSA!$J597*1.22</f>
        <v>93.696000000000012</v>
      </c>
      <c r="L597" s="45"/>
      <c r="M597" s="49">
        <f t="shared" si="8"/>
        <v>0</v>
      </c>
      <c r="N597" s="49">
        <f>MPSA!$M597*1.22</f>
        <v>0</v>
      </c>
    </row>
    <row r="598" spans="1:14">
      <c r="A598" s="43" t="s">
        <v>1759</v>
      </c>
      <c r="B598" s="43" t="s">
        <v>1959</v>
      </c>
      <c r="C598" s="43" t="s">
        <v>2044</v>
      </c>
      <c r="D598" s="43" t="s">
        <v>2047</v>
      </c>
      <c r="E598" s="44" t="s">
        <v>184</v>
      </c>
      <c r="F598" s="44" t="s">
        <v>2049</v>
      </c>
      <c r="G598" s="43" t="s">
        <v>329</v>
      </c>
      <c r="H598" s="43" t="s">
        <v>181</v>
      </c>
      <c r="I598" s="227">
        <v>5.3</v>
      </c>
      <c r="J598" s="220">
        <f>IF(TRIM(Tabela12[[#This Row],[Obračunska enota]])="1 Month(s)",Tabela12[[#This Row],[MAXIMUM RESALE PRICE (MRP) cena brez DDV]]*12,IF(TRIM(Tabela12[[#This Row],[Obračunska enota]])="3 Year(s)",Tabela12[[#This Row],[MAXIMUM RESALE PRICE (MRP) cena brez DDV]]/3,Tabela12[[#This Row],[MAXIMUM RESALE PRICE (MRP) cena brez DDV]]))</f>
        <v>63.599999999999994</v>
      </c>
      <c r="K598" s="228">
        <f>MPSA!$J598*1.22</f>
        <v>77.591999999999985</v>
      </c>
      <c r="L598" s="45"/>
      <c r="M598" s="49">
        <f t="shared" si="8"/>
        <v>0</v>
      </c>
      <c r="N598" s="49">
        <f>MPSA!$M598*1.22</f>
        <v>0</v>
      </c>
    </row>
    <row r="599" spans="1:14">
      <c r="A599" s="43" t="s">
        <v>1760</v>
      </c>
      <c r="B599" s="43" t="s">
        <v>1960</v>
      </c>
      <c r="C599" s="43" t="s">
        <v>2044</v>
      </c>
      <c r="D599" s="43" t="s">
        <v>2047</v>
      </c>
      <c r="E599" s="44" t="s">
        <v>184</v>
      </c>
      <c r="F599" s="44" t="s">
        <v>2049</v>
      </c>
      <c r="G599" s="43" t="s">
        <v>329</v>
      </c>
      <c r="H599" s="43" t="s">
        <v>181</v>
      </c>
      <c r="I599" s="227">
        <v>6.4</v>
      </c>
      <c r="J599" s="220">
        <f>IF(TRIM(Tabela12[[#This Row],[Obračunska enota]])="1 Month(s)",Tabela12[[#This Row],[MAXIMUM RESALE PRICE (MRP) cena brez DDV]]*12,IF(TRIM(Tabela12[[#This Row],[Obračunska enota]])="3 Year(s)",Tabela12[[#This Row],[MAXIMUM RESALE PRICE (MRP) cena brez DDV]]/3,Tabela12[[#This Row],[MAXIMUM RESALE PRICE (MRP) cena brez DDV]]))</f>
        <v>76.800000000000011</v>
      </c>
      <c r="K599" s="228">
        <f>MPSA!$J599*1.22</f>
        <v>93.696000000000012</v>
      </c>
      <c r="L599" s="45"/>
      <c r="M599" s="49">
        <f t="shared" si="8"/>
        <v>0</v>
      </c>
      <c r="N599" s="49">
        <f>MPSA!$M599*1.22</f>
        <v>0</v>
      </c>
    </row>
    <row r="600" spans="1:14">
      <c r="A600" s="43" t="s">
        <v>1761</v>
      </c>
      <c r="B600" s="43" t="s">
        <v>1961</v>
      </c>
      <c r="C600" s="43" t="s">
        <v>2044</v>
      </c>
      <c r="D600" s="43" t="s">
        <v>2047</v>
      </c>
      <c r="E600" s="44" t="s">
        <v>184</v>
      </c>
      <c r="F600" s="44" t="s">
        <v>2049</v>
      </c>
      <c r="G600" s="43" t="s">
        <v>329</v>
      </c>
      <c r="H600" s="43" t="s">
        <v>181</v>
      </c>
      <c r="I600" s="227">
        <v>6.4</v>
      </c>
      <c r="J600" s="220">
        <f>IF(TRIM(Tabela12[[#This Row],[Obračunska enota]])="1 Month(s)",Tabela12[[#This Row],[MAXIMUM RESALE PRICE (MRP) cena brez DDV]]*12,IF(TRIM(Tabela12[[#This Row],[Obračunska enota]])="3 Year(s)",Tabela12[[#This Row],[MAXIMUM RESALE PRICE (MRP) cena brez DDV]]/3,Tabela12[[#This Row],[MAXIMUM RESALE PRICE (MRP) cena brez DDV]]))</f>
        <v>76.800000000000011</v>
      </c>
      <c r="K600" s="228">
        <f>MPSA!$J600*1.22</f>
        <v>93.696000000000012</v>
      </c>
      <c r="L600" s="45"/>
      <c r="M600" s="49">
        <f t="shared" si="8"/>
        <v>0</v>
      </c>
      <c r="N600" s="49">
        <f>MPSA!$M600*1.22</f>
        <v>0</v>
      </c>
    </row>
    <row r="601" spans="1:14">
      <c r="A601" s="43" t="s">
        <v>723</v>
      </c>
      <c r="B601" s="43" t="s">
        <v>1962</v>
      </c>
      <c r="C601" s="43" t="s">
        <v>668</v>
      </c>
      <c r="D601" s="43" t="s">
        <v>2047</v>
      </c>
      <c r="E601" s="44" t="s">
        <v>184</v>
      </c>
      <c r="F601" s="44" t="s">
        <v>431</v>
      </c>
      <c r="G601" s="43" t="s">
        <v>329</v>
      </c>
      <c r="H601" s="43" t="s">
        <v>181</v>
      </c>
      <c r="I601" s="227">
        <v>13</v>
      </c>
      <c r="J601" s="220">
        <f>IF(TRIM(Tabela12[[#This Row],[Obračunska enota]])="1 Month(s)",Tabela12[[#This Row],[MAXIMUM RESALE PRICE (MRP) cena brez DDV]]*12,IF(TRIM(Tabela12[[#This Row],[Obračunska enota]])="3 Year(s)",Tabela12[[#This Row],[MAXIMUM RESALE PRICE (MRP) cena brez DDV]]/3,Tabela12[[#This Row],[MAXIMUM RESALE PRICE (MRP) cena brez DDV]]))</f>
        <v>156</v>
      </c>
      <c r="K601" s="228">
        <f>MPSA!$J601*1.22</f>
        <v>190.32</v>
      </c>
      <c r="L601" s="45"/>
      <c r="M601" s="49">
        <f t="shared" si="8"/>
        <v>0</v>
      </c>
      <c r="N601" s="49">
        <f>MPSA!$M601*1.22</f>
        <v>0</v>
      </c>
    </row>
    <row r="602" spans="1:14">
      <c r="A602" s="43" t="s">
        <v>724</v>
      </c>
      <c r="B602" s="43" t="s">
        <v>725</v>
      </c>
      <c r="C602" s="43" t="s">
        <v>668</v>
      </c>
      <c r="D602" s="43" t="s">
        <v>2047</v>
      </c>
      <c r="E602" s="44" t="s">
        <v>465</v>
      </c>
      <c r="F602" s="44" t="s">
        <v>431</v>
      </c>
      <c r="G602" s="43" t="s">
        <v>329</v>
      </c>
      <c r="H602" s="43" t="s">
        <v>181</v>
      </c>
      <c r="I602" s="227">
        <v>129.97</v>
      </c>
      <c r="J602" s="220">
        <f>IF(TRIM(Tabela12[[#This Row],[Obračunska enota]])="1 Month(s)",Tabela12[[#This Row],[MAXIMUM RESALE PRICE (MRP) cena brez DDV]]*12,IF(TRIM(Tabela12[[#This Row],[Obračunska enota]])="3 Year(s)",Tabela12[[#This Row],[MAXIMUM RESALE PRICE (MRP) cena brez DDV]]/3,Tabela12[[#This Row],[MAXIMUM RESALE PRICE (MRP) cena brez DDV]]))</f>
        <v>1559.6399999999999</v>
      </c>
      <c r="K602" s="228">
        <f>MPSA!$J602*1.22</f>
        <v>1902.7607999999998</v>
      </c>
      <c r="L602" s="45"/>
      <c r="M602" s="49">
        <f t="shared" si="8"/>
        <v>0</v>
      </c>
      <c r="N602" s="49">
        <f>MPSA!$M602*1.22</f>
        <v>0</v>
      </c>
    </row>
    <row r="603" spans="1:14">
      <c r="A603" s="43" t="s">
        <v>727</v>
      </c>
      <c r="B603" s="43" t="s">
        <v>728</v>
      </c>
      <c r="C603" s="43" t="s">
        <v>578</v>
      </c>
      <c r="D603" s="43" t="s">
        <v>2047</v>
      </c>
      <c r="E603" s="44" t="s">
        <v>184</v>
      </c>
      <c r="F603" s="44" t="s">
        <v>431</v>
      </c>
      <c r="G603" s="43" t="s">
        <v>329</v>
      </c>
      <c r="H603" s="43" t="s">
        <v>181</v>
      </c>
      <c r="I603" s="227">
        <v>43.4</v>
      </c>
      <c r="J603" s="220">
        <f>IF(TRIM(Tabela12[[#This Row],[Obračunska enota]])="1 Month(s)",Tabela12[[#This Row],[MAXIMUM RESALE PRICE (MRP) cena brez DDV]]*12,IF(TRIM(Tabela12[[#This Row],[Obračunska enota]])="3 Year(s)",Tabela12[[#This Row],[MAXIMUM RESALE PRICE (MRP) cena brez DDV]]/3,Tabela12[[#This Row],[MAXIMUM RESALE PRICE (MRP) cena brez DDV]]))</f>
        <v>520.79999999999995</v>
      </c>
      <c r="K603" s="228">
        <f>MPSA!$J603*1.22</f>
        <v>635.37599999999998</v>
      </c>
      <c r="L603" s="45"/>
      <c r="M603" s="49">
        <f t="shared" si="8"/>
        <v>0</v>
      </c>
      <c r="N603" s="49">
        <f>MPSA!$M603*1.22</f>
        <v>0</v>
      </c>
    </row>
    <row r="604" spans="1:14">
      <c r="A604" s="43" t="s">
        <v>1762</v>
      </c>
      <c r="B604" s="43" t="s">
        <v>1963</v>
      </c>
      <c r="C604" s="43" t="s">
        <v>578</v>
      </c>
      <c r="D604" s="43" t="s">
        <v>2047</v>
      </c>
      <c r="E604" s="44" t="s">
        <v>181</v>
      </c>
      <c r="F604" s="44" t="s">
        <v>2049</v>
      </c>
      <c r="G604" s="43" t="s">
        <v>329</v>
      </c>
      <c r="H604" s="43" t="s">
        <v>181</v>
      </c>
      <c r="I604" s="227">
        <v>8231.41</v>
      </c>
      <c r="J604" s="220">
        <f>IF(TRIM(Tabela12[[#This Row],[Obračunska enota]])="1 Month(s)",Tabela12[[#This Row],[MAXIMUM RESALE PRICE (MRP) cena brez DDV]]*12,IF(TRIM(Tabela12[[#This Row],[Obračunska enota]])="3 Year(s)",Tabela12[[#This Row],[MAXIMUM RESALE PRICE (MRP) cena brez DDV]]/3,Tabela12[[#This Row],[MAXIMUM RESALE PRICE (MRP) cena brez DDV]]))</f>
        <v>98776.92</v>
      </c>
      <c r="K604" s="228">
        <f>MPSA!$J604*1.22</f>
        <v>120507.84239999999</v>
      </c>
      <c r="L604" s="45"/>
      <c r="M604" s="49">
        <f t="shared" si="8"/>
        <v>0</v>
      </c>
      <c r="N604" s="49">
        <f>MPSA!$M604*1.22</f>
        <v>0</v>
      </c>
    </row>
    <row r="605" spans="1:14">
      <c r="A605" s="43" t="s">
        <v>1763</v>
      </c>
      <c r="B605" s="43" t="s">
        <v>1964</v>
      </c>
      <c r="C605" s="43" t="s">
        <v>578</v>
      </c>
      <c r="D605" s="43" t="s">
        <v>2047</v>
      </c>
      <c r="E605" s="44" t="s">
        <v>181</v>
      </c>
      <c r="F605" s="44" t="s">
        <v>2049</v>
      </c>
      <c r="G605" s="43" t="s">
        <v>329</v>
      </c>
      <c r="H605" s="43" t="s">
        <v>181</v>
      </c>
      <c r="I605" s="227">
        <v>9531.11</v>
      </c>
      <c r="J605" s="220">
        <f>IF(TRIM(Tabela12[[#This Row],[Obračunska enota]])="1 Month(s)",Tabela12[[#This Row],[MAXIMUM RESALE PRICE (MRP) cena brez DDV]]*12,IF(TRIM(Tabela12[[#This Row],[Obračunska enota]])="3 Year(s)",Tabela12[[#This Row],[MAXIMUM RESALE PRICE (MRP) cena brez DDV]]/3,Tabela12[[#This Row],[MAXIMUM RESALE PRICE (MRP) cena brez DDV]]))</f>
        <v>114373.32</v>
      </c>
      <c r="K605" s="228">
        <f>MPSA!$J605*1.22</f>
        <v>139535.4504</v>
      </c>
      <c r="L605" s="45"/>
      <c r="M605" s="49">
        <f t="shared" si="8"/>
        <v>0</v>
      </c>
      <c r="N605" s="49">
        <f>MPSA!$M605*1.22</f>
        <v>0</v>
      </c>
    </row>
    <row r="606" spans="1:14">
      <c r="A606" s="43" t="s">
        <v>1764</v>
      </c>
      <c r="B606" s="43" t="s">
        <v>1965</v>
      </c>
      <c r="C606" s="43" t="s">
        <v>578</v>
      </c>
      <c r="D606" s="43" t="s">
        <v>2047</v>
      </c>
      <c r="E606" s="44" t="s">
        <v>181</v>
      </c>
      <c r="F606" s="44" t="s">
        <v>2049</v>
      </c>
      <c r="G606" s="43" t="s">
        <v>329</v>
      </c>
      <c r="H606" s="43" t="s">
        <v>181</v>
      </c>
      <c r="I606" s="227">
        <v>14296.67</v>
      </c>
      <c r="J606" s="220">
        <f>IF(TRIM(Tabela12[[#This Row],[Obračunska enota]])="1 Month(s)",Tabela12[[#This Row],[MAXIMUM RESALE PRICE (MRP) cena brez DDV]]*12,IF(TRIM(Tabela12[[#This Row],[Obračunska enota]])="3 Year(s)",Tabela12[[#This Row],[MAXIMUM RESALE PRICE (MRP) cena brez DDV]]/3,Tabela12[[#This Row],[MAXIMUM RESALE PRICE (MRP) cena brez DDV]]))</f>
        <v>171560.04</v>
      </c>
      <c r="K606" s="228">
        <f>MPSA!$J606*1.22</f>
        <v>209303.2488</v>
      </c>
      <c r="L606" s="45"/>
      <c r="M606" s="49">
        <f t="shared" si="8"/>
        <v>0</v>
      </c>
      <c r="N606" s="49">
        <f>MPSA!$M606*1.22</f>
        <v>0</v>
      </c>
    </row>
    <row r="607" spans="1:14">
      <c r="A607" s="43" t="s">
        <v>1765</v>
      </c>
      <c r="B607" s="43" t="s">
        <v>1966</v>
      </c>
      <c r="C607" s="43" t="s">
        <v>578</v>
      </c>
      <c r="D607" s="43" t="s">
        <v>2047</v>
      </c>
      <c r="E607" s="44" t="s">
        <v>181</v>
      </c>
      <c r="F607" s="44" t="s">
        <v>2049</v>
      </c>
      <c r="G607" s="43" t="s">
        <v>329</v>
      </c>
      <c r="H607" s="43" t="s">
        <v>181</v>
      </c>
      <c r="I607" s="227">
        <v>17329.3</v>
      </c>
      <c r="J607" s="220">
        <f>IF(TRIM(Tabela12[[#This Row],[Obračunska enota]])="1 Month(s)",Tabela12[[#This Row],[MAXIMUM RESALE PRICE (MRP) cena brez DDV]]*12,IF(TRIM(Tabela12[[#This Row],[Obračunska enota]])="3 Year(s)",Tabela12[[#This Row],[MAXIMUM RESALE PRICE (MRP) cena brez DDV]]/3,Tabela12[[#This Row],[MAXIMUM RESALE PRICE (MRP) cena brez DDV]]))</f>
        <v>207951.59999999998</v>
      </c>
      <c r="K607" s="228">
        <f>MPSA!$J607*1.22</f>
        <v>253700.95199999996</v>
      </c>
      <c r="L607" s="45"/>
      <c r="M607" s="49">
        <f t="shared" si="8"/>
        <v>0</v>
      </c>
      <c r="N607" s="49">
        <f>MPSA!$M607*1.22</f>
        <v>0</v>
      </c>
    </row>
    <row r="608" spans="1:14">
      <c r="A608" s="43" t="s">
        <v>730</v>
      </c>
      <c r="B608" s="43" t="s">
        <v>731</v>
      </c>
      <c r="C608" s="43" t="s">
        <v>578</v>
      </c>
      <c r="D608" s="43" t="s">
        <v>2047</v>
      </c>
      <c r="E608" s="44" t="s">
        <v>184</v>
      </c>
      <c r="F608" s="44" t="s">
        <v>431</v>
      </c>
      <c r="G608" s="43" t="s">
        <v>329</v>
      </c>
      <c r="H608" s="43" t="s">
        <v>181</v>
      </c>
      <c r="I608" s="227">
        <v>129.97</v>
      </c>
      <c r="J608" s="220">
        <f>IF(TRIM(Tabela12[[#This Row],[Obračunska enota]])="1 Month(s)",Tabela12[[#This Row],[MAXIMUM RESALE PRICE (MRP) cena brez DDV]]*12,IF(TRIM(Tabela12[[#This Row],[Obračunska enota]])="3 Year(s)",Tabela12[[#This Row],[MAXIMUM RESALE PRICE (MRP) cena brez DDV]]/3,Tabela12[[#This Row],[MAXIMUM RESALE PRICE (MRP) cena brez DDV]]))</f>
        <v>1559.6399999999999</v>
      </c>
      <c r="K608" s="228">
        <f>MPSA!$J608*1.22</f>
        <v>1902.7607999999998</v>
      </c>
      <c r="L608" s="45"/>
      <c r="M608" s="49">
        <f t="shared" si="8"/>
        <v>0</v>
      </c>
      <c r="N608" s="49">
        <f>MPSA!$M608*1.22</f>
        <v>0</v>
      </c>
    </row>
    <row r="609" spans="1:14">
      <c r="A609" s="43" t="s">
        <v>1766</v>
      </c>
      <c r="B609" s="43" t="s">
        <v>1967</v>
      </c>
      <c r="C609" s="43" t="s">
        <v>578</v>
      </c>
      <c r="D609" s="43" t="s">
        <v>2047</v>
      </c>
      <c r="E609" s="44" t="s">
        <v>184</v>
      </c>
      <c r="F609" s="44" t="s">
        <v>2049</v>
      </c>
      <c r="G609" s="43" t="s">
        <v>329</v>
      </c>
      <c r="H609" s="43" t="s">
        <v>181</v>
      </c>
      <c r="I609" s="227">
        <v>38.99</v>
      </c>
      <c r="J609" s="220">
        <f>IF(TRIM(Tabela12[[#This Row],[Obračunska enota]])="1 Month(s)",Tabela12[[#This Row],[MAXIMUM RESALE PRICE (MRP) cena brez DDV]]*12,IF(TRIM(Tabela12[[#This Row],[Obračunska enota]])="3 Year(s)",Tabela12[[#This Row],[MAXIMUM RESALE PRICE (MRP) cena brez DDV]]/3,Tabela12[[#This Row],[MAXIMUM RESALE PRICE (MRP) cena brez DDV]]))</f>
        <v>467.88</v>
      </c>
      <c r="K609" s="228">
        <f>MPSA!$J609*1.22</f>
        <v>570.81359999999995</v>
      </c>
      <c r="L609" s="45"/>
      <c r="M609" s="49">
        <f t="shared" si="8"/>
        <v>0</v>
      </c>
      <c r="N609" s="49">
        <f>MPSA!$M609*1.22</f>
        <v>0</v>
      </c>
    </row>
    <row r="610" spans="1:14">
      <c r="A610" s="43" t="s">
        <v>1231</v>
      </c>
      <c r="B610" s="43" t="s">
        <v>1232</v>
      </c>
      <c r="C610" s="43" t="s">
        <v>1233</v>
      </c>
      <c r="D610" s="43" t="s">
        <v>2047</v>
      </c>
      <c r="E610" s="44" t="s">
        <v>178</v>
      </c>
      <c r="F610" s="44" t="s">
        <v>1206</v>
      </c>
      <c r="G610" s="43" t="s">
        <v>329</v>
      </c>
      <c r="H610" s="43" t="s">
        <v>181</v>
      </c>
      <c r="I610" s="227">
        <v>7</v>
      </c>
      <c r="J610" s="220">
        <f>IF(TRIM(Tabela12[[#This Row],[Obračunska enota]])="1 Month(s)",Tabela12[[#This Row],[MAXIMUM RESALE PRICE (MRP) cena brez DDV]]*12,IF(TRIM(Tabela12[[#This Row],[Obračunska enota]])="3 Year(s)",Tabela12[[#This Row],[MAXIMUM RESALE PRICE (MRP) cena brez DDV]]/3,Tabela12[[#This Row],[MAXIMUM RESALE PRICE (MRP) cena brez DDV]]))</f>
        <v>84</v>
      </c>
      <c r="K610" s="228">
        <f>MPSA!$J610*1.22</f>
        <v>102.48</v>
      </c>
      <c r="L610" s="45"/>
      <c r="M610" s="49">
        <f t="shared" si="8"/>
        <v>0</v>
      </c>
      <c r="N610" s="49">
        <f>MPSA!$M610*1.22</f>
        <v>0</v>
      </c>
    </row>
    <row r="611" spans="1:14">
      <c r="A611" s="43" t="s">
        <v>732</v>
      </c>
      <c r="B611" s="43" t="s">
        <v>733</v>
      </c>
      <c r="C611" s="43" t="s">
        <v>578</v>
      </c>
      <c r="D611" s="43" t="s">
        <v>2047</v>
      </c>
      <c r="E611" s="44" t="s">
        <v>184</v>
      </c>
      <c r="F611" s="44" t="s">
        <v>431</v>
      </c>
      <c r="G611" s="43" t="s">
        <v>329</v>
      </c>
      <c r="H611" s="43" t="s">
        <v>181</v>
      </c>
      <c r="I611" s="227">
        <v>26</v>
      </c>
      <c r="J611" s="220">
        <f>IF(TRIM(Tabela12[[#This Row],[Obračunska enota]])="1 Month(s)",Tabela12[[#This Row],[MAXIMUM RESALE PRICE (MRP) cena brez DDV]]*12,IF(TRIM(Tabela12[[#This Row],[Obračunska enota]])="3 Year(s)",Tabela12[[#This Row],[MAXIMUM RESALE PRICE (MRP) cena brez DDV]]/3,Tabela12[[#This Row],[MAXIMUM RESALE PRICE (MRP) cena brez DDV]]))</f>
        <v>312</v>
      </c>
      <c r="K611" s="228">
        <f>MPSA!$J611*1.22</f>
        <v>380.64</v>
      </c>
      <c r="L611" s="45"/>
      <c r="M611" s="49">
        <f t="shared" si="8"/>
        <v>0</v>
      </c>
      <c r="N611" s="49">
        <f>MPSA!$M611*1.22</f>
        <v>0</v>
      </c>
    </row>
    <row r="612" spans="1:14">
      <c r="A612" s="43" t="s">
        <v>734</v>
      </c>
      <c r="B612" s="43" t="s">
        <v>735</v>
      </c>
      <c r="C612" s="43" t="s">
        <v>578</v>
      </c>
      <c r="D612" s="43" t="s">
        <v>2047</v>
      </c>
      <c r="E612" s="44" t="s">
        <v>184</v>
      </c>
      <c r="F612" s="44" t="s">
        <v>431</v>
      </c>
      <c r="G612" s="43" t="s">
        <v>329</v>
      </c>
      <c r="H612" s="43" t="s">
        <v>181</v>
      </c>
      <c r="I612" s="227">
        <v>116.97</v>
      </c>
      <c r="J612" s="220">
        <f>IF(TRIM(Tabela12[[#This Row],[Obračunska enota]])="1 Month(s)",Tabela12[[#This Row],[MAXIMUM RESALE PRICE (MRP) cena brez DDV]]*12,IF(TRIM(Tabela12[[#This Row],[Obračunska enota]])="3 Year(s)",Tabela12[[#This Row],[MAXIMUM RESALE PRICE (MRP) cena brez DDV]]/3,Tabela12[[#This Row],[MAXIMUM RESALE PRICE (MRP) cena brez DDV]]))</f>
        <v>1403.6399999999999</v>
      </c>
      <c r="K612" s="228">
        <f>MPSA!$J612*1.22</f>
        <v>1712.4407999999999</v>
      </c>
      <c r="L612" s="45"/>
      <c r="M612" s="49">
        <f t="shared" si="8"/>
        <v>0</v>
      </c>
      <c r="N612" s="49">
        <f>MPSA!$M612*1.22</f>
        <v>0</v>
      </c>
    </row>
    <row r="613" spans="1:14">
      <c r="A613" s="43" t="s">
        <v>736</v>
      </c>
      <c r="B613" s="43" t="s">
        <v>737</v>
      </c>
      <c r="C613" s="43" t="s">
        <v>578</v>
      </c>
      <c r="D613" s="43" t="s">
        <v>2047</v>
      </c>
      <c r="E613" s="44" t="s">
        <v>184</v>
      </c>
      <c r="F613" s="44" t="s">
        <v>431</v>
      </c>
      <c r="G613" s="43" t="s">
        <v>329</v>
      </c>
      <c r="H613" s="43" t="s">
        <v>181</v>
      </c>
      <c r="I613" s="227">
        <v>26</v>
      </c>
      <c r="J613" s="220">
        <f>IF(TRIM(Tabela12[[#This Row],[Obračunska enota]])="1 Month(s)",Tabela12[[#This Row],[MAXIMUM RESALE PRICE (MRP) cena brez DDV]]*12,IF(TRIM(Tabela12[[#This Row],[Obračunska enota]])="3 Year(s)",Tabela12[[#This Row],[MAXIMUM RESALE PRICE (MRP) cena brez DDV]]/3,Tabela12[[#This Row],[MAXIMUM RESALE PRICE (MRP) cena brez DDV]]))</f>
        <v>312</v>
      </c>
      <c r="K613" s="228">
        <f>MPSA!$J613*1.22</f>
        <v>380.64</v>
      </c>
      <c r="L613" s="45"/>
      <c r="M613" s="49">
        <f t="shared" si="8"/>
        <v>0</v>
      </c>
      <c r="N613" s="49">
        <f>MPSA!$M613*1.22</f>
        <v>0</v>
      </c>
    </row>
    <row r="614" spans="1:14">
      <c r="A614" s="43" t="s">
        <v>738</v>
      </c>
      <c r="B614" s="43" t="s">
        <v>739</v>
      </c>
      <c r="C614" s="43" t="s">
        <v>578</v>
      </c>
      <c r="D614" s="43" t="s">
        <v>2047</v>
      </c>
      <c r="E614" s="44" t="s">
        <v>184</v>
      </c>
      <c r="F614" s="44" t="s">
        <v>431</v>
      </c>
      <c r="G614" s="43" t="s">
        <v>329</v>
      </c>
      <c r="H614" s="43" t="s">
        <v>181</v>
      </c>
      <c r="I614" s="227">
        <v>116.97</v>
      </c>
      <c r="J614" s="220">
        <f>IF(TRIM(Tabela12[[#This Row],[Obračunska enota]])="1 Month(s)",Tabela12[[#This Row],[MAXIMUM RESALE PRICE (MRP) cena brez DDV]]*12,IF(TRIM(Tabela12[[#This Row],[Obračunska enota]])="3 Year(s)",Tabela12[[#This Row],[MAXIMUM RESALE PRICE (MRP) cena brez DDV]]/3,Tabela12[[#This Row],[MAXIMUM RESALE PRICE (MRP) cena brez DDV]]))</f>
        <v>1403.6399999999999</v>
      </c>
      <c r="K614" s="228">
        <f>MPSA!$J614*1.22</f>
        <v>1712.4407999999999</v>
      </c>
      <c r="L614" s="45"/>
      <c r="M614" s="49">
        <f t="shared" si="8"/>
        <v>0</v>
      </c>
      <c r="N614" s="49">
        <f>MPSA!$M614*1.22</f>
        <v>0</v>
      </c>
    </row>
    <row r="615" spans="1:14">
      <c r="A615" s="43" t="s">
        <v>1767</v>
      </c>
      <c r="B615" s="43" t="s">
        <v>1968</v>
      </c>
      <c r="C615" s="43" t="s">
        <v>578</v>
      </c>
      <c r="D615" s="43" t="s">
        <v>2047</v>
      </c>
      <c r="E615" s="44" t="s">
        <v>184</v>
      </c>
      <c r="F615" s="44" t="s">
        <v>2049</v>
      </c>
      <c r="G615" s="43" t="s">
        <v>329</v>
      </c>
      <c r="H615" s="43" t="s">
        <v>181</v>
      </c>
      <c r="I615" s="227">
        <v>73.650000000000006</v>
      </c>
      <c r="J615" s="220">
        <f>IF(TRIM(Tabela12[[#This Row],[Obračunska enota]])="1 Month(s)",Tabela12[[#This Row],[MAXIMUM RESALE PRICE (MRP) cena brez DDV]]*12,IF(TRIM(Tabela12[[#This Row],[Obračunska enota]])="3 Year(s)",Tabela12[[#This Row],[MAXIMUM RESALE PRICE (MRP) cena brez DDV]]/3,Tabela12[[#This Row],[MAXIMUM RESALE PRICE (MRP) cena brez DDV]]))</f>
        <v>883.80000000000007</v>
      </c>
      <c r="K615" s="228">
        <f>MPSA!$J615*1.22</f>
        <v>1078.2360000000001</v>
      </c>
      <c r="L615" s="45"/>
      <c r="M615" s="49">
        <f t="shared" si="8"/>
        <v>0</v>
      </c>
      <c r="N615" s="49">
        <f>MPSA!$M615*1.22</f>
        <v>0</v>
      </c>
    </row>
    <row r="616" spans="1:14">
      <c r="A616" s="43" t="s">
        <v>1768</v>
      </c>
      <c r="B616" s="43" t="s">
        <v>1969</v>
      </c>
      <c r="C616" s="43" t="s">
        <v>578</v>
      </c>
      <c r="D616" s="43" t="s">
        <v>2047</v>
      </c>
      <c r="E616" s="44" t="s">
        <v>184</v>
      </c>
      <c r="F616" s="44" t="s">
        <v>2049</v>
      </c>
      <c r="G616" s="43" t="s">
        <v>329</v>
      </c>
      <c r="H616" s="43" t="s">
        <v>181</v>
      </c>
      <c r="I616" s="227">
        <v>110.04</v>
      </c>
      <c r="J616" s="220">
        <f>IF(TRIM(Tabela12[[#This Row],[Obračunska enota]])="1 Month(s)",Tabela12[[#This Row],[MAXIMUM RESALE PRICE (MRP) cena brez DDV]]*12,IF(TRIM(Tabela12[[#This Row],[Obračunska enota]])="3 Year(s)",Tabela12[[#This Row],[MAXIMUM RESALE PRICE (MRP) cena brez DDV]]/3,Tabela12[[#This Row],[MAXIMUM RESALE PRICE (MRP) cena brez DDV]]))</f>
        <v>1320.48</v>
      </c>
      <c r="K616" s="228">
        <f>MPSA!$J616*1.22</f>
        <v>1610.9856</v>
      </c>
      <c r="L616" s="45"/>
      <c r="M616" s="49">
        <f t="shared" si="8"/>
        <v>0</v>
      </c>
      <c r="N616" s="49">
        <f>MPSA!$M616*1.22</f>
        <v>0</v>
      </c>
    </row>
    <row r="617" spans="1:14">
      <c r="A617" s="43" t="s">
        <v>1769</v>
      </c>
      <c r="B617" s="43" t="s">
        <v>1970</v>
      </c>
      <c r="C617" s="43" t="s">
        <v>578</v>
      </c>
      <c r="D617" s="43" t="s">
        <v>2047</v>
      </c>
      <c r="E617" s="44" t="s">
        <v>184</v>
      </c>
      <c r="F617" s="44" t="s">
        <v>2049</v>
      </c>
      <c r="G617" s="43" t="s">
        <v>329</v>
      </c>
      <c r="H617" s="43" t="s">
        <v>181</v>
      </c>
      <c r="I617" s="227">
        <v>90.97</v>
      </c>
      <c r="J617" s="220">
        <f>IF(TRIM(Tabela12[[#This Row],[Obračunska enota]])="1 Month(s)",Tabela12[[#This Row],[MAXIMUM RESALE PRICE (MRP) cena brez DDV]]*12,IF(TRIM(Tabela12[[#This Row],[Obračunska enota]])="3 Year(s)",Tabela12[[#This Row],[MAXIMUM RESALE PRICE (MRP) cena brez DDV]]/3,Tabela12[[#This Row],[MAXIMUM RESALE PRICE (MRP) cena brez DDV]]))</f>
        <v>1091.6399999999999</v>
      </c>
      <c r="K617" s="228">
        <f>MPSA!$J617*1.22</f>
        <v>1331.8007999999998</v>
      </c>
      <c r="L617" s="45"/>
      <c r="M617" s="49">
        <f t="shared" si="8"/>
        <v>0</v>
      </c>
      <c r="N617" s="49">
        <f>MPSA!$M617*1.22</f>
        <v>0</v>
      </c>
    </row>
    <row r="618" spans="1:14">
      <c r="A618" s="43" t="s">
        <v>1770</v>
      </c>
      <c r="B618" s="43" t="s">
        <v>1971</v>
      </c>
      <c r="C618" s="43" t="s">
        <v>578</v>
      </c>
      <c r="D618" s="43" t="s">
        <v>2047</v>
      </c>
      <c r="E618" s="44" t="s">
        <v>184</v>
      </c>
      <c r="F618" s="44" t="s">
        <v>2049</v>
      </c>
      <c r="G618" s="43" t="s">
        <v>329</v>
      </c>
      <c r="H618" s="43" t="s">
        <v>181</v>
      </c>
      <c r="I618" s="227">
        <v>29.12</v>
      </c>
      <c r="J618" s="220">
        <f>IF(TRIM(Tabela12[[#This Row],[Obračunska enota]])="1 Month(s)",Tabela12[[#This Row],[MAXIMUM RESALE PRICE (MRP) cena brez DDV]]*12,IF(TRIM(Tabela12[[#This Row],[Obračunska enota]])="3 Year(s)",Tabela12[[#This Row],[MAXIMUM RESALE PRICE (MRP) cena brez DDV]]/3,Tabela12[[#This Row],[MAXIMUM RESALE PRICE (MRP) cena brez DDV]]))</f>
        <v>349.44</v>
      </c>
      <c r="K618" s="228">
        <f>MPSA!$J618*1.22</f>
        <v>426.3168</v>
      </c>
      <c r="L618" s="45"/>
      <c r="M618" s="49">
        <f t="shared" si="8"/>
        <v>0</v>
      </c>
      <c r="N618" s="49">
        <f>MPSA!$M618*1.22</f>
        <v>0</v>
      </c>
    </row>
    <row r="619" spans="1:14">
      <c r="A619" s="43" t="s">
        <v>1771</v>
      </c>
      <c r="B619" s="43" t="s">
        <v>1972</v>
      </c>
      <c r="C619" s="43" t="s">
        <v>578</v>
      </c>
      <c r="D619" s="43" t="s">
        <v>2047</v>
      </c>
      <c r="E619" s="44" t="s">
        <v>184</v>
      </c>
      <c r="F619" s="44" t="s">
        <v>2049</v>
      </c>
      <c r="G619" s="43" t="s">
        <v>329</v>
      </c>
      <c r="H619" s="43" t="s">
        <v>181</v>
      </c>
      <c r="I619" s="227">
        <v>140.03</v>
      </c>
      <c r="J619" s="220">
        <f>IF(TRIM(Tabela12[[#This Row],[Obračunska enota]])="1 Month(s)",Tabela12[[#This Row],[MAXIMUM RESALE PRICE (MRP) cena brez DDV]]*12,IF(TRIM(Tabela12[[#This Row],[Obračunska enota]])="3 Year(s)",Tabela12[[#This Row],[MAXIMUM RESALE PRICE (MRP) cena brez DDV]]/3,Tabela12[[#This Row],[MAXIMUM RESALE PRICE (MRP) cena brez DDV]]))</f>
        <v>1680.3600000000001</v>
      </c>
      <c r="K619" s="228">
        <f>MPSA!$J619*1.22</f>
        <v>2050.0392000000002</v>
      </c>
      <c r="L619" s="45"/>
      <c r="M619" s="49">
        <f t="shared" si="8"/>
        <v>0</v>
      </c>
      <c r="N619" s="49">
        <f>MPSA!$M619*1.22</f>
        <v>0</v>
      </c>
    </row>
    <row r="620" spans="1:14">
      <c r="A620" s="43" t="s">
        <v>1772</v>
      </c>
      <c r="B620" s="43" t="s">
        <v>1973</v>
      </c>
      <c r="C620" s="43" t="s">
        <v>578</v>
      </c>
      <c r="D620" s="43" t="s">
        <v>2047</v>
      </c>
      <c r="E620" s="44" t="s">
        <v>184</v>
      </c>
      <c r="F620" s="44" t="s">
        <v>2049</v>
      </c>
      <c r="G620" s="43" t="s">
        <v>329</v>
      </c>
      <c r="H620" s="43" t="s">
        <v>181</v>
      </c>
      <c r="I620" s="227">
        <v>110.91</v>
      </c>
      <c r="J620" s="220">
        <f>IF(TRIM(Tabela12[[#This Row],[Obračunska enota]])="1 Month(s)",Tabela12[[#This Row],[MAXIMUM RESALE PRICE (MRP) cena brez DDV]]*12,IF(TRIM(Tabela12[[#This Row],[Obračunska enota]])="3 Year(s)",Tabela12[[#This Row],[MAXIMUM RESALE PRICE (MRP) cena brez DDV]]/3,Tabela12[[#This Row],[MAXIMUM RESALE PRICE (MRP) cena brez DDV]]))</f>
        <v>1330.92</v>
      </c>
      <c r="K620" s="228">
        <f>MPSA!$J620*1.22</f>
        <v>1623.7224000000001</v>
      </c>
      <c r="L620" s="45"/>
      <c r="M620" s="49">
        <f t="shared" si="8"/>
        <v>0</v>
      </c>
      <c r="N620" s="49">
        <f>MPSA!$M620*1.22</f>
        <v>0</v>
      </c>
    </row>
    <row r="621" spans="1:14">
      <c r="A621" s="43" t="s">
        <v>1773</v>
      </c>
      <c r="B621" s="43" t="s">
        <v>1974</v>
      </c>
      <c r="C621" s="43" t="s">
        <v>578</v>
      </c>
      <c r="D621" s="43" t="s">
        <v>2047</v>
      </c>
      <c r="E621" s="44" t="s">
        <v>184</v>
      </c>
      <c r="F621" s="44" t="s">
        <v>2049</v>
      </c>
      <c r="G621" s="43" t="s">
        <v>329</v>
      </c>
      <c r="H621" s="43" t="s">
        <v>181</v>
      </c>
      <c r="I621" s="227">
        <v>140.03</v>
      </c>
      <c r="J621" s="220">
        <f>IF(TRIM(Tabela12[[#This Row],[Obračunska enota]])="1 Month(s)",Tabela12[[#This Row],[MAXIMUM RESALE PRICE (MRP) cena brez DDV]]*12,IF(TRIM(Tabela12[[#This Row],[Obračunska enota]])="3 Year(s)",Tabela12[[#This Row],[MAXIMUM RESALE PRICE (MRP) cena brez DDV]]/3,Tabela12[[#This Row],[MAXIMUM RESALE PRICE (MRP) cena brez DDV]]))</f>
        <v>1680.3600000000001</v>
      </c>
      <c r="K621" s="228">
        <f>MPSA!$J621*1.22</f>
        <v>2050.0392000000002</v>
      </c>
      <c r="L621" s="45"/>
      <c r="M621" s="49">
        <f t="shared" si="8"/>
        <v>0</v>
      </c>
      <c r="N621" s="49">
        <f>MPSA!$M621*1.22</f>
        <v>0</v>
      </c>
    </row>
    <row r="622" spans="1:14">
      <c r="A622" s="43" t="s">
        <v>1774</v>
      </c>
      <c r="B622" s="43" t="s">
        <v>1975</v>
      </c>
      <c r="C622" s="43" t="s">
        <v>578</v>
      </c>
      <c r="D622" s="43" t="s">
        <v>2047</v>
      </c>
      <c r="E622" s="44" t="s">
        <v>184</v>
      </c>
      <c r="F622" s="44" t="s">
        <v>2049</v>
      </c>
      <c r="G622" s="43" t="s">
        <v>329</v>
      </c>
      <c r="H622" s="43" t="s">
        <v>181</v>
      </c>
      <c r="I622" s="227">
        <v>110.91</v>
      </c>
      <c r="J622" s="220">
        <f>IF(TRIM(Tabela12[[#This Row],[Obračunska enota]])="1 Month(s)",Tabela12[[#This Row],[MAXIMUM RESALE PRICE (MRP) cena brez DDV]]*12,IF(TRIM(Tabela12[[#This Row],[Obračunska enota]])="3 Year(s)",Tabela12[[#This Row],[MAXIMUM RESALE PRICE (MRP) cena brez DDV]]/3,Tabela12[[#This Row],[MAXIMUM RESALE PRICE (MRP) cena brez DDV]]))</f>
        <v>1330.92</v>
      </c>
      <c r="K622" s="228">
        <f>MPSA!$J622*1.22</f>
        <v>1623.7224000000001</v>
      </c>
      <c r="L622" s="45"/>
      <c r="M622" s="49">
        <f t="shared" si="8"/>
        <v>0</v>
      </c>
      <c r="N622" s="49">
        <f>MPSA!$M622*1.22</f>
        <v>0</v>
      </c>
    </row>
    <row r="623" spans="1:14">
      <c r="A623" s="43" t="s">
        <v>1775</v>
      </c>
      <c r="B623" s="43" t="s">
        <v>1976</v>
      </c>
      <c r="C623" s="43" t="s">
        <v>315</v>
      </c>
      <c r="D623" s="43" t="s">
        <v>2047</v>
      </c>
      <c r="E623" s="44" t="s">
        <v>184</v>
      </c>
      <c r="F623" s="44" t="s">
        <v>2049</v>
      </c>
      <c r="G623" s="43" t="s">
        <v>329</v>
      </c>
      <c r="H623" s="43" t="s">
        <v>181</v>
      </c>
      <c r="I623" s="227">
        <v>88.03</v>
      </c>
      <c r="J623" s="220">
        <f>IF(TRIM(Tabela12[[#This Row],[Obračunska enota]])="1 Month(s)",Tabela12[[#This Row],[MAXIMUM RESALE PRICE (MRP) cena brez DDV]]*12,IF(TRIM(Tabela12[[#This Row],[Obračunska enota]])="3 Year(s)",Tabela12[[#This Row],[MAXIMUM RESALE PRICE (MRP) cena brez DDV]]/3,Tabela12[[#This Row],[MAXIMUM RESALE PRICE (MRP) cena brez DDV]]))</f>
        <v>1056.3600000000001</v>
      </c>
      <c r="K623" s="228">
        <f>MPSA!$J623*1.22</f>
        <v>1288.7592000000002</v>
      </c>
      <c r="L623" s="45"/>
      <c r="M623" s="49">
        <f t="shared" si="8"/>
        <v>0</v>
      </c>
      <c r="N623" s="49">
        <f>MPSA!$M623*1.22</f>
        <v>0</v>
      </c>
    </row>
    <row r="624" spans="1:14">
      <c r="A624" s="43" t="s">
        <v>1776</v>
      </c>
      <c r="B624" s="43" t="s">
        <v>1977</v>
      </c>
      <c r="C624" s="43" t="s">
        <v>315</v>
      </c>
      <c r="D624" s="43" t="s">
        <v>2047</v>
      </c>
      <c r="E624" s="44" t="s">
        <v>184</v>
      </c>
      <c r="F624" s="44" t="s">
        <v>2049</v>
      </c>
      <c r="G624" s="43" t="s">
        <v>329</v>
      </c>
      <c r="H624" s="43" t="s">
        <v>181</v>
      </c>
      <c r="I624" s="227">
        <v>58.91</v>
      </c>
      <c r="J624" s="220">
        <f>IF(TRIM(Tabela12[[#This Row],[Obračunska enota]])="1 Month(s)",Tabela12[[#This Row],[MAXIMUM RESALE PRICE (MRP) cena brez DDV]]*12,IF(TRIM(Tabela12[[#This Row],[Obračunska enota]])="3 Year(s)",Tabela12[[#This Row],[MAXIMUM RESALE PRICE (MRP) cena brez DDV]]/3,Tabela12[[#This Row],[MAXIMUM RESALE PRICE (MRP) cena brez DDV]]))</f>
        <v>706.92</v>
      </c>
      <c r="K624" s="228">
        <f>MPSA!$J624*1.22</f>
        <v>862.44239999999991</v>
      </c>
      <c r="L624" s="45"/>
      <c r="M624" s="49">
        <f t="shared" si="8"/>
        <v>0</v>
      </c>
      <c r="N624" s="49">
        <f>MPSA!$M624*1.22</f>
        <v>0</v>
      </c>
    </row>
    <row r="625" spans="1:14">
      <c r="A625" s="43" t="s">
        <v>1777</v>
      </c>
      <c r="B625" s="43" t="s">
        <v>1978</v>
      </c>
      <c r="C625" s="43" t="s">
        <v>578</v>
      </c>
      <c r="D625" s="43" t="s">
        <v>2047</v>
      </c>
      <c r="E625" s="44" t="s">
        <v>184</v>
      </c>
      <c r="F625" s="44" t="s">
        <v>2049</v>
      </c>
      <c r="G625" s="43" t="s">
        <v>329</v>
      </c>
      <c r="H625" s="43" t="s">
        <v>181</v>
      </c>
      <c r="I625" s="227">
        <v>140.03</v>
      </c>
      <c r="J625" s="220">
        <f>IF(TRIM(Tabela12[[#This Row],[Obračunska enota]])="1 Month(s)",Tabela12[[#This Row],[MAXIMUM RESALE PRICE (MRP) cena brez DDV]]*12,IF(TRIM(Tabela12[[#This Row],[Obračunska enota]])="3 Year(s)",Tabela12[[#This Row],[MAXIMUM RESALE PRICE (MRP) cena brez DDV]]/3,Tabela12[[#This Row],[MAXIMUM RESALE PRICE (MRP) cena brez DDV]]))</f>
        <v>1680.3600000000001</v>
      </c>
      <c r="K625" s="228">
        <f>MPSA!$J625*1.22</f>
        <v>2050.0392000000002</v>
      </c>
      <c r="L625" s="45"/>
      <c r="M625" s="49">
        <f t="shared" si="8"/>
        <v>0</v>
      </c>
      <c r="N625" s="49">
        <f>MPSA!$M625*1.22</f>
        <v>0</v>
      </c>
    </row>
    <row r="626" spans="1:14">
      <c r="A626" s="43" t="s">
        <v>1778</v>
      </c>
      <c r="B626" s="43" t="s">
        <v>1979</v>
      </c>
      <c r="C626" s="43" t="s">
        <v>578</v>
      </c>
      <c r="D626" s="43" t="s">
        <v>2047</v>
      </c>
      <c r="E626" s="44" t="s">
        <v>184</v>
      </c>
      <c r="F626" s="44" t="s">
        <v>2049</v>
      </c>
      <c r="G626" s="43" t="s">
        <v>329</v>
      </c>
      <c r="H626" s="43" t="s">
        <v>181</v>
      </c>
      <c r="I626" s="227">
        <v>110.91</v>
      </c>
      <c r="J626" s="220">
        <f>IF(TRIM(Tabela12[[#This Row],[Obračunska enota]])="1 Month(s)",Tabela12[[#This Row],[MAXIMUM RESALE PRICE (MRP) cena brez DDV]]*12,IF(TRIM(Tabela12[[#This Row],[Obračunska enota]])="3 Year(s)",Tabela12[[#This Row],[MAXIMUM RESALE PRICE (MRP) cena brez DDV]]/3,Tabela12[[#This Row],[MAXIMUM RESALE PRICE (MRP) cena brez DDV]]))</f>
        <v>1330.92</v>
      </c>
      <c r="K626" s="228">
        <f>MPSA!$J626*1.22</f>
        <v>1623.7224000000001</v>
      </c>
      <c r="L626" s="45"/>
      <c r="M626" s="49">
        <f t="shared" si="8"/>
        <v>0</v>
      </c>
      <c r="N626" s="49">
        <f>MPSA!$M626*1.22</f>
        <v>0</v>
      </c>
    </row>
    <row r="627" spans="1:14">
      <c r="A627" s="43" t="s">
        <v>740</v>
      </c>
      <c r="B627" s="43" t="s">
        <v>741</v>
      </c>
      <c r="C627" s="43" t="s">
        <v>578</v>
      </c>
      <c r="D627" s="43" t="s">
        <v>2047</v>
      </c>
      <c r="E627" s="44" t="s">
        <v>181</v>
      </c>
      <c r="F627" s="44" t="s">
        <v>431</v>
      </c>
      <c r="G627" s="43" t="s">
        <v>329</v>
      </c>
      <c r="H627" s="43" t="s">
        <v>181</v>
      </c>
      <c r="I627" s="227">
        <v>259.94</v>
      </c>
      <c r="J627" s="220">
        <f>IF(TRIM(Tabela12[[#This Row],[Obračunska enota]])="1 Month(s)",Tabela12[[#This Row],[MAXIMUM RESALE PRICE (MRP) cena brez DDV]]*12,IF(TRIM(Tabela12[[#This Row],[Obračunska enota]])="3 Year(s)",Tabela12[[#This Row],[MAXIMUM RESALE PRICE (MRP) cena brez DDV]]/3,Tabela12[[#This Row],[MAXIMUM RESALE PRICE (MRP) cena brez DDV]]))</f>
        <v>3119.2799999999997</v>
      </c>
      <c r="K627" s="228">
        <f>MPSA!$J627*1.22</f>
        <v>3805.5215999999996</v>
      </c>
      <c r="L627" s="45"/>
      <c r="M627" s="49">
        <f t="shared" si="8"/>
        <v>0</v>
      </c>
      <c r="N627" s="49">
        <f>MPSA!$M627*1.22</f>
        <v>0</v>
      </c>
    </row>
    <row r="628" spans="1:14">
      <c r="A628" s="43" t="s">
        <v>742</v>
      </c>
      <c r="B628" s="43" t="s">
        <v>743</v>
      </c>
      <c r="C628" s="43" t="s">
        <v>578</v>
      </c>
      <c r="D628" s="43" t="s">
        <v>2047</v>
      </c>
      <c r="E628" s="44" t="s">
        <v>181</v>
      </c>
      <c r="F628" s="44" t="s">
        <v>431</v>
      </c>
      <c r="G628" s="43" t="s">
        <v>329</v>
      </c>
      <c r="H628" s="43" t="s">
        <v>181</v>
      </c>
      <c r="I628" s="227">
        <v>3465.86</v>
      </c>
      <c r="J628" s="220">
        <f>IF(TRIM(Tabela12[[#This Row],[Obračunska enota]])="1 Month(s)",Tabela12[[#This Row],[MAXIMUM RESALE PRICE (MRP) cena brez DDV]]*12,IF(TRIM(Tabela12[[#This Row],[Obračunska enota]])="3 Year(s)",Tabela12[[#This Row],[MAXIMUM RESALE PRICE (MRP) cena brez DDV]]/3,Tabela12[[#This Row],[MAXIMUM RESALE PRICE (MRP) cena brez DDV]]))</f>
        <v>41590.32</v>
      </c>
      <c r="K628" s="228">
        <f>MPSA!$J628*1.22</f>
        <v>50740.190399999999</v>
      </c>
      <c r="L628" s="45"/>
      <c r="M628" s="49">
        <f t="shared" si="8"/>
        <v>0</v>
      </c>
      <c r="N628" s="49">
        <f>MPSA!$M628*1.22</f>
        <v>0</v>
      </c>
    </row>
    <row r="629" spans="1:14">
      <c r="A629" s="43" t="s">
        <v>744</v>
      </c>
      <c r="B629" s="43" t="s">
        <v>745</v>
      </c>
      <c r="C629" s="43" t="s">
        <v>578</v>
      </c>
      <c r="D629" s="43" t="s">
        <v>2047</v>
      </c>
      <c r="E629" s="44" t="s">
        <v>181</v>
      </c>
      <c r="F629" s="44" t="s">
        <v>431</v>
      </c>
      <c r="G629" s="43" t="s">
        <v>329</v>
      </c>
      <c r="H629" s="43" t="s">
        <v>181</v>
      </c>
      <c r="I629" s="227">
        <v>433.23</v>
      </c>
      <c r="J629"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29" s="228">
        <f>MPSA!$J629*1.22</f>
        <v>6342.4872000000005</v>
      </c>
      <c r="L629" s="45"/>
      <c r="M629" s="49">
        <f t="shared" ref="M629:M663" si="9">L629*J629</f>
        <v>0</v>
      </c>
      <c r="N629" s="49">
        <f>MPSA!$M629*1.22</f>
        <v>0</v>
      </c>
    </row>
    <row r="630" spans="1:14">
      <c r="A630" s="43" t="s">
        <v>746</v>
      </c>
      <c r="B630" s="43" t="s">
        <v>747</v>
      </c>
      <c r="C630" s="43" t="s">
        <v>578</v>
      </c>
      <c r="D630" s="43" t="s">
        <v>2047</v>
      </c>
      <c r="E630" s="44" t="s">
        <v>181</v>
      </c>
      <c r="F630" s="44" t="s">
        <v>431</v>
      </c>
      <c r="G630" s="43" t="s">
        <v>329</v>
      </c>
      <c r="H630" s="43" t="s">
        <v>181</v>
      </c>
      <c r="I630" s="227">
        <v>433.23</v>
      </c>
      <c r="J630"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30" s="228">
        <f>MPSA!$J630*1.22</f>
        <v>6342.4872000000005</v>
      </c>
      <c r="L630" s="45"/>
      <c r="M630" s="49">
        <f t="shared" si="9"/>
        <v>0</v>
      </c>
      <c r="N630" s="49">
        <f>MPSA!$M630*1.22</f>
        <v>0</v>
      </c>
    </row>
    <row r="631" spans="1:14">
      <c r="A631" s="43" t="s">
        <v>748</v>
      </c>
      <c r="B631" s="43" t="s">
        <v>749</v>
      </c>
      <c r="C631" s="43" t="s">
        <v>578</v>
      </c>
      <c r="D631" s="43" t="s">
        <v>2047</v>
      </c>
      <c r="E631" s="44" t="s">
        <v>181</v>
      </c>
      <c r="F631" s="44" t="s">
        <v>431</v>
      </c>
      <c r="G631" s="43" t="s">
        <v>329</v>
      </c>
      <c r="H631" s="43" t="s">
        <v>181</v>
      </c>
      <c r="I631" s="227">
        <v>433.23</v>
      </c>
      <c r="J631"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31" s="228">
        <f>MPSA!$J631*1.22</f>
        <v>6342.4872000000005</v>
      </c>
      <c r="L631" s="45"/>
      <c r="M631" s="49">
        <f t="shared" si="9"/>
        <v>0</v>
      </c>
      <c r="N631" s="49">
        <f>MPSA!$M631*1.22</f>
        <v>0</v>
      </c>
    </row>
    <row r="632" spans="1:14">
      <c r="A632" s="43" t="s">
        <v>750</v>
      </c>
      <c r="B632" s="43" t="s">
        <v>751</v>
      </c>
      <c r="C632" s="43" t="s">
        <v>578</v>
      </c>
      <c r="D632" s="43" t="s">
        <v>2047</v>
      </c>
      <c r="E632" s="44" t="s">
        <v>181</v>
      </c>
      <c r="F632" s="44" t="s">
        <v>431</v>
      </c>
      <c r="G632" s="43" t="s">
        <v>329</v>
      </c>
      <c r="H632" s="43" t="s">
        <v>181</v>
      </c>
      <c r="I632" s="227">
        <v>3465.86</v>
      </c>
      <c r="J632" s="220">
        <f>IF(TRIM(Tabela12[[#This Row],[Obračunska enota]])="1 Month(s)",Tabela12[[#This Row],[MAXIMUM RESALE PRICE (MRP) cena brez DDV]]*12,IF(TRIM(Tabela12[[#This Row],[Obračunska enota]])="3 Year(s)",Tabela12[[#This Row],[MAXIMUM RESALE PRICE (MRP) cena brez DDV]]/3,Tabela12[[#This Row],[MAXIMUM RESALE PRICE (MRP) cena brez DDV]]))</f>
        <v>41590.32</v>
      </c>
      <c r="K632" s="228">
        <f>MPSA!$J632*1.22</f>
        <v>50740.190399999999</v>
      </c>
      <c r="L632" s="45"/>
      <c r="M632" s="49">
        <f t="shared" si="9"/>
        <v>0</v>
      </c>
      <c r="N632" s="49">
        <f>MPSA!$M632*1.22</f>
        <v>0</v>
      </c>
    </row>
    <row r="633" spans="1:14">
      <c r="A633" s="43" t="s">
        <v>752</v>
      </c>
      <c r="B633" s="43" t="s">
        <v>753</v>
      </c>
      <c r="C633" s="43" t="s">
        <v>578</v>
      </c>
      <c r="D633" s="43" t="s">
        <v>2047</v>
      </c>
      <c r="E633" s="44" t="s">
        <v>181</v>
      </c>
      <c r="F633" s="44" t="s">
        <v>431</v>
      </c>
      <c r="G633" s="43" t="s">
        <v>329</v>
      </c>
      <c r="H633" s="43" t="s">
        <v>181</v>
      </c>
      <c r="I633" s="227">
        <v>433.23</v>
      </c>
      <c r="J633"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33" s="228">
        <f>MPSA!$J633*1.22</f>
        <v>6342.4872000000005</v>
      </c>
      <c r="L633" s="45"/>
      <c r="M633" s="49">
        <f t="shared" si="9"/>
        <v>0</v>
      </c>
      <c r="N633" s="49">
        <f>MPSA!$M633*1.22</f>
        <v>0</v>
      </c>
    </row>
    <row r="634" spans="1:14">
      <c r="A634" s="43" t="s">
        <v>754</v>
      </c>
      <c r="B634" s="43" t="s">
        <v>755</v>
      </c>
      <c r="C634" s="43" t="s">
        <v>578</v>
      </c>
      <c r="D634" s="43" t="s">
        <v>2047</v>
      </c>
      <c r="E634" s="44" t="s">
        <v>181</v>
      </c>
      <c r="F634" s="44" t="s">
        <v>431</v>
      </c>
      <c r="G634" s="43" t="s">
        <v>329</v>
      </c>
      <c r="H634" s="43" t="s">
        <v>181</v>
      </c>
      <c r="I634" s="227">
        <v>433.23</v>
      </c>
      <c r="J634"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34" s="228">
        <f>MPSA!$J634*1.22</f>
        <v>6342.4872000000005</v>
      </c>
      <c r="L634" s="45"/>
      <c r="M634" s="49">
        <f t="shared" si="9"/>
        <v>0</v>
      </c>
      <c r="N634" s="49">
        <f>MPSA!$M634*1.22</f>
        <v>0</v>
      </c>
    </row>
    <row r="635" spans="1:14">
      <c r="A635" s="43" t="s">
        <v>756</v>
      </c>
      <c r="B635" s="43" t="s">
        <v>757</v>
      </c>
      <c r="C635" s="43" t="s">
        <v>578</v>
      </c>
      <c r="D635" s="43" t="s">
        <v>2047</v>
      </c>
      <c r="E635" s="44" t="s">
        <v>181</v>
      </c>
      <c r="F635" s="44" t="s">
        <v>431</v>
      </c>
      <c r="G635" s="43" t="s">
        <v>329</v>
      </c>
      <c r="H635" s="43" t="s">
        <v>181</v>
      </c>
      <c r="I635" s="227">
        <v>433.23</v>
      </c>
      <c r="J635"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35" s="228">
        <f>MPSA!$J635*1.22</f>
        <v>6342.4872000000005</v>
      </c>
      <c r="L635" s="45"/>
      <c r="M635" s="49">
        <f t="shared" si="9"/>
        <v>0</v>
      </c>
      <c r="N635" s="49">
        <f>MPSA!$M635*1.22</f>
        <v>0</v>
      </c>
    </row>
    <row r="636" spans="1:14">
      <c r="A636" s="43" t="s">
        <v>758</v>
      </c>
      <c r="B636" s="43" t="s">
        <v>759</v>
      </c>
      <c r="C636" s="43" t="s">
        <v>578</v>
      </c>
      <c r="D636" s="43" t="s">
        <v>2047</v>
      </c>
      <c r="E636" s="44" t="s">
        <v>181</v>
      </c>
      <c r="F636" s="44" t="s">
        <v>431</v>
      </c>
      <c r="G636" s="43" t="s">
        <v>329</v>
      </c>
      <c r="H636" s="43" t="s">
        <v>181</v>
      </c>
      <c r="I636" s="227">
        <v>433.23</v>
      </c>
      <c r="J636"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36" s="228">
        <f>MPSA!$J636*1.22</f>
        <v>6342.4872000000005</v>
      </c>
      <c r="L636" s="45"/>
      <c r="M636" s="49">
        <f t="shared" si="9"/>
        <v>0</v>
      </c>
      <c r="N636" s="49">
        <f>MPSA!$M636*1.22</f>
        <v>0</v>
      </c>
    </row>
    <row r="637" spans="1:14">
      <c r="A637" s="43" t="s">
        <v>760</v>
      </c>
      <c r="B637" s="43" t="s">
        <v>761</v>
      </c>
      <c r="C637" s="43" t="s">
        <v>578</v>
      </c>
      <c r="D637" s="43" t="s">
        <v>2047</v>
      </c>
      <c r="E637" s="44" t="s">
        <v>181</v>
      </c>
      <c r="F637" s="44" t="s">
        <v>431</v>
      </c>
      <c r="G637" s="43" t="s">
        <v>329</v>
      </c>
      <c r="H637" s="43" t="s">
        <v>181</v>
      </c>
      <c r="I637" s="227">
        <v>3465.86</v>
      </c>
      <c r="J637" s="220">
        <f>IF(TRIM(Tabela12[[#This Row],[Obračunska enota]])="1 Month(s)",Tabela12[[#This Row],[MAXIMUM RESALE PRICE (MRP) cena brez DDV]]*12,IF(TRIM(Tabela12[[#This Row],[Obračunska enota]])="3 Year(s)",Tabela12[[#This Row],[MAXIMUM RESALE PRICE (MRP) cena brez DDV]]/3,Tabela12[[#This Row],[MAXIMUM RESALE PRICE (MRP) cena brez DDV]]))</f>
        <v>41590.32</v>
      </c>
      <c r="K637" s="228">
        <f>MPSA!$J637*1.22</f>
        <v>50740.190399999999</v>
      </c>
      <c r="L637" s="45"/>
      <c r="M637" s="49">
        <f t="shared" si="9"/>
        <v>0</v>
      </c>
      <c r="N637" s="49">
        <f>MPSA!$M637*1.22</f>
        <v>0</v>
      </c>
    </row>
    <row r="638" spans="1:14">
      <c r="A638" s="43" t="s">
        <v>762</v>
      </c>
      <c r="B638" s="43" t="s">
        <v>763</v>
      </c>
      <c r="C638" s="43" t="s">
        <v>578</v>
      </c>
      <c r="D638" s="43" t="s">
        <v>2047</v>
      </c>
      <c r="E638" s="44" t="s">
        <v>181</v>
      </c>
      <c r="F638" s="44" t="s">
        <v>431</v>
      </c>
      <c r="G638" s="43" t="s">
        <v>329</v>
      </c>
      <c r="H638" s="43" t="s">
        <v>181</v>
      </c>
      <c r="I638" s="227">
        <v>433.23</v>
      </c>
      <c r="J638"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38" s="228">
        <f>MPSA!$J638*1.22</f>
        <v>6342.4872000000005</v>
      </c>
      <c r="L638" s="45"/>
      <c r="M638" s="49">
        <f t="shared" si="9"/>
        <v>0</v>
      </c>
      <c r="N638" s="49">
        <f>MPSA!$M638*1.22</f>
        <v>0</v>
      </c>
    </row>
    <row r="639" spans="1:14">
      <c r="A639" s="43" t="s">
        <v>764</v>
      </c>
      <c r="B639" s="43" t="s">
        <v>765</v>
      </c>
      <c r="C639" s="43" t="s">
        <v>578</v>
      </c>
      <c r="D639" s="43" t="s">
        <v>2047</v>
      </c>
      <c r="E639" s="44" t="s">
        <v>181</v>
      </c>
      <c r="F639" s="44" t="s">
        <v>431</v>
      </c>
      <c r="G639" s="43" t="s">
        <v>329</v>
      </c>
      <c r="H639" s="43" t="s">
        <v>181</v>
      </c>
      <c r="I639" s="227">
        <v>433.23</v>
      </c>
      <c r="J639"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39" s="228">
        <f>MPSA!$J639*1.22</f>
        <v>6342.4872000000005</v>
      </c>
      <c r="L639" s="45"/>
      <c r="M639" s="49">
        <f t="shared" si="9"/>
        <v>0</v>
      </c>
      <c r="N639" s="49">
        <f>MPSA!$M639*1.22</f>
        <v>0</v>
      </c>
    </row>
    <row r="640" spans="1:14">
      <c r="A640" s="43" t="s">
        <v>766</v>
      </c>
      <c r="B640" s="43" t="s">
        <v>767</v>
      </c>
      <c r="C640" s="43" t="s">
        <v>578</v>
      </c>
      <c r="D640" s="43" t="s">
        <v>2047</v>
      </c>
      <c r="E640" s="44" t="s">
        <v>181</v>
      </c>
      <c r="F640" s="44" t="s">
        <v>431</v>
      </c>
      <c r="G640" s="43" t="s">
        <v>329</v>
      </c>
      <c r="H640" s="43" t="s">
        <v>181</v>
      </c>
      <c r="I640" s="227">
        <v>433.23</v>
      </c>
      <c r="J640"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40" s="228">
        <f>MPSA!$J640*1.22</f>
        <v>6342.4872000000005</v>
      </c>
      <c r="L640" s="45"/>
      <c r="M640" s="49">
        <f t="shared" si="9"/>
        <v>0</v>
      </c>
      <c r="N640" s="49">
        <f>MPSA!$M640*1.22</f>
        <v>0</v>
      </c>
    </row>
    <row r="641" spans="1:14">
      <c r="A641" s="43" t="s">
        <v>768</v>
      </c>
      <c r="B641" s="43" t="s">
        <v>769</v>
      </c>
      <c r="C641" s="43" t="s">
        <v>578</v>
      </c>
      <c r="D641" s="43" t="s">
        <v>2047</v>
      </c>
      <c r="E641" s="44" t="s">
        <v>181</v>
      </c>
      <c r="F641" s="44" t="s">
        <v>431</v>
      </c>
      <c r="G641" s="43" t="s">
        <v>329</v>
      </c>
      <c r="H641" s="43" t="s">
        <v>181</v>
      </c>
      <c r="I641" s="227">
        <v>3465.86</v>
      </c>
      <c r="J641" s="220">
        <f>IF(TRIM(Tabela12[[#This Row],[Obračunska enota]])="1 Month(s)",Tabela12[[#This Row],[MAXIMUM RESALE PRICE (MRP) cena brez DDV]]*12,IF(TRIM(Tabela12[[#This Row],[Obračunska enota]])="3 Year(s)",Tabela12[[#This Row],[MAXIMUM RESALE PRICE (MRP) cena brez DDV]]/3,Tabela12[[#This Row],[MAXIMUM RESALE PRICE (MRP) cena brez DDV]]))</f>
        <v>41590.32</v>
      </c>
      <c r="K641" s="228">
        <f>MPSA!$J641*1.22</f>
        <v>50740.190399999999</v>
      </c>
      <c r="L641" s="45"/>
      <c r="M641" s="49">
        <f t="shared" si="9"/>
        <v>0</v>
      </c>
      <c r="N641" s="49">
        <f>MPSA!$M641*1.22</f>
        <v>0</v>
      </c>
    </row>
    <row r="642" spans="1:14">
      <c r="A642" s="43" t="s">
        <v>770</v>
      </c>
      <c r="B642" s="43" t="s">
        <v>771</v>
      </c>
      <c r="C642" s="43" t="s">
        <v>578</v>
      </c>
      <c r="D642" s="43" t="s">
        <v>2047</v>
      </c>
      <c r="E642" s="44" t="s">
        <v>181</v>
      </c>
      <c r="F642" s="44" t="s">
        <v>431</v>
      </c>
      <c r="G642" s="43" t="s">
        <v>329</v>
      </c>
      <c r="H642" s="43" t="s">
        <v>181</v>
      </c>
      <c r="I642" s="227">
        <v>433.23</v>
      </c>
      <c r="J642"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42" s="228">
        <f>MPSA!$J642*1.22</f>
        <v>6342.4872000000005</v>
      </c>
      <c r="L642" s="45"/>
      <c r="M642" s="49">
        <f t="shared" si="9"/>
        <v>0</v>
      </c>
      <c r="N642" s="49">
        <f>MPSA!$M642*1.22</f>
        <v>0</v>
      </c>
    </row>
    <row r="643" spans="1:14">
      <c r="A643" s="43" t="s">
        <v>772</v>
      </c>
      <c r="B643" s="43" t="s">
        <v>773</v>
      </c>
      <c r="C643" s="43" t="s">
        <v>578</v>
      </c>
      <c r="D643" s="43" t="s">
        <v>2047</v>
      </c>
      <c r="E643" s="44" t="s">
        <v>181</v>
      </c>
      <c r="F643" s="44" t="s">
        <v>431</v>
      </c>
      <c r="G643" s="43" t="s">
        <v>329</v>
      </c>
      <c r="H643" s="43" t="s">
        <v>181</v>
      </c>
      <c r="I643" s="227">
        <v>433.23</v>
      </c>
      <c r="J643"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43" s="228">
        <f>MPSA!$J643*1.22</f>
        <v>6342.4872000000005</v>
      </c>
      <c r="L643" s="45"/>
      <c r="M643" s="49">
        <f t="shared" si="9"/>
        <v>0</v>
      </c>
      <c r="N643" s="49">
        <f>MPSA!$M643*1.22</f>
        <v>0</v>
      </c>
    </row>
    <row r="644" spans="1:14">
      <c r="A644" s="43" t="s">
        <v>774</v>
      </c>
      <c r="B644" s="43" t="s">
        <v>775</v>
      </c>
      <c r="C644" s="43" t="s">
        <v>578</v>
      </c>
      <c r="D644" s="43" t="s">
        <v>2047</v>
      </c>
      <c r="E644" s="44" t="s">
        <v>181</v>
      </c>
      <c r="F644" s="44" t="s">
        <v>431</v>
      </c>
      <c r="G644" s="43" t="s">
        <v>329</v>
      </c>
      <c r="H644" s="43" t="s">
        <v>181</v>
      </c>
      <c r="I644" s="227">
        <v>433.23</v>
      </c>
      <c r="J644"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44" s="228">
        <f>MPSA!$J644*1.22</f>
        <v>6342.4872000000005</v>
      </c>
      <c r="L644" s="45"/>
      <c r="M644" s="49">
        <f t="shared" si="9"/>
        <v>0</v>
      </c>
      <c r="N644" s="49">
        <f>MPSA!$M644*1.22</f>
        <v>0</v>
      </c>
    </row>
    <row r="645" spans="1:14">
      <c r="A645" s="43" t="s">
        <v>776</v>
      </c>
      <c r="B645" s="43" t="s">
        <v>777</v>
      </c>
      <c r="C645" s="43" t="s">
        <v>578</v>
      </c>
      <c r="D645" s="43" t="s">
        <v>2047</v>
      </c>
      <c r="E645" s="44" t="s">
        <v>181</v>
      </c>
      <c r="F645" s="44" t="s">
        <v>431</v>
      </c>
      <c r="G645" s="43" t="s">
        <v>329</v>
      </c>
      <c r="H645" s="43" t="s">
        <v>181</v>
      </c>
      <c r="I645" s="227">
        <v>433.23</v>
      </c>
      <c r="J645"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45" s="228">
        <f>MPSA!$J645*1.22</f>
        <v>6342.4872000000005</v>
      </c>
      <c r="L645" s="45"/>
      <c r="M645" s="49">
        <f t="shared" si="9"/>
        <v>0</v>
      </c>
      <c r="N645" s="49">
        <f>MPSA!$M645*1.22</f>
        <v>0</v>
      </c>
    </row>
    <row r="646" spans="1:14">
      <c r="A646" s="43" t="s">
        <v>778</v>
      </c>
      <c r="B646" s="43" t="s">
        <v>779</v>
      </c>
      <c r="C646" s="43" t="s">
        <v>578</v>
      </c>
      <c r="D646" s="43" t="s">
        <v>2047</v>
      </c>
      <c r="E646" s="44" t="s">
        <v>181</v>
      </c>
      <c r="F646" s="44" t="s">
        <v>431</v>
      </c>
      <c r="G646" s="43" t="s">
        <v>329</v>
      </c>
      <c r="H646" s="43" t="s">
        <v>181</v>
      </c>
      <c r="I646" s="227">
        <v>433.23</v>
      </c>
      <c r="J646"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46" s="228">
        <f>MPSA!$J646*1.22</f>
        <v>6342.4872000000005</v>
      </c>
      <c r="L646" s="45"/>
      <c r="M646" s="49">
        <f t="shared" si="9"/>
        <v>0</v>
      </c>
      <c r="N646" s="49">
        <f>MPSA!$M646*1.22</f>
        <v>0</v>
      </c>
    </row>
    <row r="647" spans="1:14">
      <c r="A647" s="43" t="s">
        <v>780</v>
      </c>
      <c r="B647" s="43" t="s">
        <v>781</v>
      </c>
      <c r="C647" s="43" t="s">
        <v>578</v>
      </c>
      <c r="D647" s="43" t="s">
        <v>2047</v>
      </c>
      <c r="E647" s="44" t="s">
        <v>181</v>
      </c>
      <c r="F647" s="44" t="s">
        <v>431</v>
      </c>
      <c r="G647" s="43" t="s">
        <v>329</v>
      </c>
      <c r="H647" s="43" t="s">
        <v>181</v>
      </c>
      <c r="I647" s="227">
        <v>433.23</v>
      </c>
      <c r="J647"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47" s="228">
        <f>MPSA!$J647*1.22</f>
        <v>6342.4872000000005</v>
      </c>
      <c r="L647" s="45"/>
      <c r="M647" s="49">
        <f t="shared" si="9"/>
        <v>0</v>
      </c>
      <c r="N647" s="49">
        <f>MPSA!$M647*1.22</f>
        <v>0</v>
      </c>
    </row>
    <row r="648" spans="1:14">
      <c r="A648" s="43" t="s">
        <v>782</v>
      </c>
      <c r="B648" s="43" t="s">
        <v>783</v>
      </c>
      <c r="C648" s="43" t="s">
        <v>578</v>
      </c>
      <c r="D648" s="43" t="s">
        <v>2047</v>
      </c>
      <c r="E648" s="44" t="s">
        <v>181</v>
      </c>
      <c r="F648" s="44" t="s">
        <v>431</v>
      </c>
      <c r="G648" s="43" t="s">
        <v>329</v>
      </c>
      <c r="H648" s="43" t="s">
        <v>181</v>
      </c>
      <c r="I648" s="227">
        <v>3465.86</v>
      </c>
      <c r="J648" s="220">
        <f>IF(TRIM(Tabela12[[#This Row],[Obračunska enota]])="1 Month(s)",Tabela12[[#This Row],[MAXIMUM RESALE PRICE (MRP) cena brez DDV]]*12,IF(TRIM(Tabela12[[#This Row],[Obračunska enota]])="3 Year(s)",Tabela12[[#This Row],[MAXIMUM RESALE PRICE (MRP) cena brez DDV]]/3,Tabela12[[#This Row],[MAXIMUM RESALE PRICE (MRP) cena brez DDV]]))</f>
        <v>41590.32</v>
      </c>
      <c r="K648" s="228">
        <f>MPSA!$J648*1.22</f>
        <v>50740.190399999999</v>
      </c>
      <c r="L648" s="45"/>
      <c r="M648" s="49">
        <f t="shared" si="9"/>
        <v>0</v>
      </c>
      <c r="N648" s="49">
        <f>MPSA!$M648*1.22</f>
        <v>0</v>
      </c>
    </row>
    <row r="649" spans="1:14">
      <c r="A649" s="43" t="s">
        <v>784</v>
      </c>
      <c r="B649" s="43" t="s">
        <v>785</v>
      </c>
      <c r="C649" s="43" t="s">
        <v>578</v>
      </c>
      <c r="D649" s="43" t="s">
        <v>2047</v>
      </c>
      <c r="E649" s="44" t="s">
        <v>181</v>
      </c>
      <c r="F649" s="44" t="s">
        <v>431</v>
      </c>
      <c r="G649" s="43" t="s">
        <v>329</v>
      </c>
      <c r="H649" s="43" t="s">
        <v>181</v>
      </c>
      <c r="I649" s="227">
        <v>433.23</v>
      </c>
      <c r="J649"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49" s="228">
        <f>MPSA!$J649*1.22</f>
        <v>6342.4872000000005</v>
      </c>
      <c r="L649" s="45"/>
      <c r="M649" s="49">
        <f t="shared" si="9"/>
        <v>0</v>
      </c>
      <c r="N649" s="49">
        <f>MPSA!$M649*1.22</f>
        <v>0</v>
      </c>
    </row>
    <row r="650" spans="1:14">
      <c r="A650" s="43" t="s">
        <v>786</v>
      </c>
      <c r="B650" s="43" t="s">
        <v>787</v>
      </c>
      <c r="C650" s="43" t="s">
        <v>578</v>
      </c>
      <c r="D650" s="43" t="s">
        <v>2047</v>
      </c>
      <c r="E650" s="44" t="s">
        <v>181</v>
      </c>
      <c r="F650" s="44" t="s">
        <v>431</v>
      </c>
      <c r="G650" s="43" t="s">
        <v>329</v>
      </c>
      <c r="H650" s="43" t="s">
        <v>181</v>
      </c>
      <c r="I650" s="227">
        <v>433.23</v>
      </c>
      <c r="J650" s="220">
        <f>IF(TRIM(Tabela12[[#This Row],[Obračunska enota]])="1 Month(s)",Tabela12[[#This Row],[MAXIMUM RESALE PRICE (MRP) cena brez DDV]]*12,IF(TRIM(Tabela12[[#This Row],[Obračunska enota]])="3 Year(s)",Tabela12[[#This Row],[MAXIMUM RESALE PRICE (MRP) cena brez DDV]]/3,Tabela12[[#This Row],[MAXIMUM RESALE PRICE (MRP) cena brez DDV]]))</f>
        <v>5198.76</v>
      </c>
      <c r="K650" s="228">
        <f>MPSA!$J650*1.22</f>
        <v>6342.4872000000005</v>
      </c>
      <c r="L650" s="45"/>
      <c r="M650" s="49">
        <f t="shared" si="9"/>
        <v>0</v>
      </c>
      <c r="N650" s="49">
        <f>MPSA!$M650*1.22</f>
        <v>0</v>
      </c>
    </row>
    <row r="651" spans="1:14">
      <c r="A651" s="43" t="s">
        <v>788</v>
      </c>
      <c r="B651" s="43" t="s">
        <v>789</v>
      </c>
      <c r="C651" s="43" t="s">
        <v>578</v>
      </c>
      <c r="D651" s="43" t="s">
        <v>2047</v>
      </c>
      <c r="E651" s="44" t="s">
        <v>181</v>
      </c>
      <c r="F651" s="44" t="s">
        <v>431</v>
      </c>
      <c r="G651" s="43" t="s">
        <v>329</v>
      </c>
      <c r="H651" s="43" t="s">
        <v>181</v>
      </c>
      <c r="I651" s="227">
        <v>3465.86</v>
      </c>
      <c r="J651" s="220">
        <f>IF(TRIM(Tabela12[[#This Row],[Obračunska enota]])="1 Month(s)",Tabela12[[#This Row],[MAXIMUM RESALE PRICE (MRP) cena brez DDV]]*12,IF(TRIM(Tabela12[[#This Row],[Obračunska enota]])="3 Year(s)",Tabela12[[#This Row],[MAXIMUM RESALE PRICE (MRP) cena brez DDV]]/3,Tabela12[[#This Row],[MAXIMUM RESALE PRICE (MRP) cena brez DDV]]))</f>
        <v>41590.32</v>
      </c>
      <c r="K651" s="228">
        <f>MPSA!$J651*1.22</f>
        <v>50740.190399999999</v>
      </c>
      <c r="L651" s="45"/>
      <c r="M651" s="49">
        <f t="shared" si="9"/>
        <v>0</v>
      </c>
      <c r="N651" s="49">
        <f>MPSA!$M651*1.22</f>
        <v>0</v>
      </c>
    </row>
    <row r="652" spans="1:14">
      <c r="A652" s="43" t="s">
        <v>790</v>
      </c>
      <c r="B652" s="43" t="s">
        <v>791</v>
      </c>
      <c r="C652" s="43" t="s">
        <v>578</v>
      </c>
      <c r="D652" s="43" t="s">
        <v>2047</v>
      </c>
      <c r="E652" s="44" t="s">
        <v>181</v>
      </c>
      <c r="F652" s="44" t="s">
        <v>431</v>
      </c>
      <c r="G652" s="43" t="s">
        <v>329</v>
      </c>
      <c r="H652" s="43" t="s">
        <v>181</v>
      </c>
      <c r="I652" s="227">
        <v>12563.74</v>
      </c>
      <c r="J652" s="220">
        <f>IF(TRIM(Tabela12[[#This Row],[Obračunska enota]])="1 Month(s)",Tabela12[[#This Row],[MAXIMUM RESALE PRICE (MRP) cena brez DDV]]*12,IF(TRIM(Tabela12[[#This Row],[Obračunska enota]])="3 Year(s)",Tabela12[[#This Row],[MAXIMUM RESALE PRICE (MRP) cena brez DDV]]/3,Tabela12[[#This Row],[MAXIMUM RESALE PRICE (MRP) cena brez DDV]]))</f>
        <v>150764.88</v>
      </c>
      <c r="K652" s="228">
        <f>MPSA!$J652*1.22</f>
        <v>183933.15359999999</v>
      </c>
      <c r="L652" s="45"/>
      <c r="M652" s="49">
        <f t="shared" si="9"/>
        <v>0</v>
      </c>
      <c r="N652" s="49">
        <f>MPSA!$M652*1.22</f>
        <v>0</v>
      </c>
    </row>
    <row r="653" spans="1:14">
      <c r="A653" s="43" t="s">
        <v>1779</v>
      </c>
      <c r="B653" s="43" t="s">
        <v>1980</v>
      </c>
      <c r="C653" s="43" t="s">
        <v>578</v>
      </c>
      <c r="D653" s="43" t="s">
        <v>2047</v>
      </c>
      <c r="E653" s="44" t="s">
        <v>181</v>
      </c>
      <c r="F653" s="44" t="s">
        <v>2049</v>
      </c>
      <c r="G653" s="43" t="s">
        <v>329</v>
      </c>
      <c r="H653" s="43" t="s">
        <v>181</v>
      </c>
      <c r="I653" s="227">
        <v>9097.8799999999992</v>
      </c>
      <c r="J653" s="220">
        <f>IF(TRIM(Tabela12[[#This Row],[Obračunska enota]])="1 Month(s)",Tabela12[[#This Row],[MAXIMUM RESALE PRICE (MRP) cena brez DDV]]*12,IF(TRIM(Tabela12[[#This Row],[Obračunska enota]])="3 Year(s)",Tabela12[[#This Row],[MAXIMUM RESALE PRICE (MRP) cena brez DDV]]/3,Tabela12[[#This Row],[MAXIMUM RESALE PRICE (MRP) cena brez DDV]]))</f>
        <v>109174.56</v>
      </c>
      <c r="K653" s="228">
        <f>MPSA!$J653*1.22</f>
        <v>133192.9632</v>
      </c>
      <c r="L653" s="45"/>
      <c r="M653" s="49">
        <f t="shared" si="9"/>
        <v>0</v>
      </c>
      <c r="N653" s="49">
        <f>MPSA!$M653*1.22</f>
        <v>0</v>
      </c>
    </row>
    <row r="654" spans="1:14">
      <c r="A654" s="43" t="s">
        <v>792</v>
      </c>
      <c r="B654" s="43" t="s">
        <v>793</v>
      </c>
      <c r="C654" s="43" t="s">
        <v>578</v>
      </c>
      <c r="D654" s="43" t="s">
        <v>2047</v>
      </c>
      <c r="E654" s="44" t="s">
        <v>181</v>
      </c>
      <c r="F654" s="44" t="s">
        <v>431</v>
      </c>
      <c r="G654" s="43" t="s">
        <v>329</v>
      </c>
      <c r="H654" s="43" t="s">
        <v>181</v>
      </c>
      <c r="I654" s="227">
        <v>12563.74</v>
      </c>
      <c r="J654" s="220">
        <f>IF(TRIM(Tabela12[[#This Row],[Obračunska enota]])="1 Month(s)",Tabela12[[#This Row],[MAXIMUM RESALE PRICE (MRP) cena brez DDV]]*12,IF(TRIM(Tabela12[[#This Row],[Obračunska enota]])="3 Year(s)",Tabela12[[#This Row],[MAXIMUM RESALE PRICE (MRP) cena brez DDV]]/3,Tabela12[[#This Row],[MAXIMUM RESALE PRICE (MRP) cena brez DDV]]))</f>
        <v>150764.88</v>
      </c>
      <c r="K654" s="228">
        <f>MPSA!$J654*1.22</f>
        <v>183933.15359999999</v>
      </c>
      <c r="L654" s="45"/>
      <c r="M654" s="49">
        <f t="shared" si="9"/>
        <v>0</v>
      </c>
      <c r="N654" s="49">
        <f>MPSA!$M654*1.22</f>
        <v>0</v>
      </c>
    </row>
    <row r="655" spans="1:14">
      <c r="A655" s="43" t="s">
        <v>1780</v>
      </c>
      <c r="B655" s="43" t="s">
        <v>1981</v>
      </c>
      <c r="C655" s="43" t="s">
        <v>578</v>
      </c>
      <c r="D655" s="43" t="s">
        <v>2047</v>
      </c>
      <c r="E655" s="44" t="s">
        <v>181</v>
      </c>
      <c r="F655" s="44" t="s">
        <v>2049</v>
      </c>
      <c r="G655" s="43" t="s">
        <v>329</v>
      </c>
      <c r="H655" s="43" t="s">
        <v>181</v>
      </c>
      <c r="I655" s="227">
        <v>9097.8799999999992</v>
      </c>
      <c r="J655" s="220">
        <f>IF(TRIM(Tabela12[[#This Row],[Obračunska enota]])="1 Month(s)",Tabela12[[#This Row],[MAXIMUM RESALE PRICE (MRP) cena brez DDV]]*12,IF(TRIM(Tabela12[[#This Row],[Obračunska enota]])="3 Year(s)",Tabela12[[#This Row],[MAXIMUM RESALE PRICE (MRP) cena brez DDV]]/3,Tabela12[[#This Row],[MAXIMUM RESALE PRICE (MRP) cena brez DDV]]))</f>
        <v>109174.56</v>
      </c>
      <c r="K655" s="228">
        <f>MPSA!$J655*1.22</f>
        <v>133192.9632</v>
      </c>
      <c r="L655" s="45"/>
      <c r="M655" s="49">
        <f t="shared" si="9"/>
        <v>0</v>
      </c>
      <c r="N655" s="49">
        <f>MPSA!$M655*1.22</f>
        <v>0</v>
      </c>
    </row>
    <row r="656" spans="1:14">
      <c r="A656" s="43" t="s">
        <v>794</v>
      </c>
      <c r="B656" s="43" t="s">
        <v>795</v>
      </c>
      <c r="C656" s="43" t="s">
        <v>578</v>
      </c>
      <c r="D656" s="43" t="s">
        <v>2047</v>
      </c>
      <c r="E656" s="44" t="s">
        <v>181</v>
      </c>
      <c r="F656" s="44" t="s">
        <v>431</v>
      </c>
      <c r="G656" s="43" t="s">
        <v>329</v>
      </c>
      <c r="H656" s="43" t="s">
        <v>181</v>
      </c>
      <c r="I656" s="227">
        <v>12563.74</v>
      </c>
      <c r="J656" s="220">
        <f>IF(TRIM(Tabela12[[#This Row],[Obračunska enota]])="1 Month(s)",Tabela12[[#This Row],[MAXIMUM RESALE PRICE (MRP) cena brez DDV]]*12,IF(TRIM(Tabela12[[#This Row],[Obračunska enota]])="3 Year(s)",Tabela12[[#This Row],[MAXIMUM RESALE PRICE (MRP) cena brez DDV]]/3,Tabela12[[#This Row],[MAXIMUM RESALE PRICE (MRP) cena brez DDV]]))</f>
        <v>150764.88</v>
      </c>
      <c r="K656" s="228">
        <f>MPSA!$J656*1.22</f>
        <v>183933.15359999999</v>
      </c>
      <c r="L656" s="45"/>
      <c r="M656" s="49">
        <f t="shared" si="9"/>
        <v>0</v>
      </c>
      <c r="N656" s="49">
        <f>MPSA!$M656*1.22</f>
        <v>0</v>
      </c>
    </row>
    <row r="657" spans="1:14">
      <c r="A657" s="44" t="s">
        <v>1781</v>
      </c>
      <c r="B657" s="44" t="s">
        <v>1982</v>
      </c>
      <c r="C657" s="44" t="s">
        <v>578</v>
      </c>
      <c r="D657" s="44" t="s">
        <v>2047</v>
      </c>
      <c r="E657" s="44" t="s">
        <v>181</v>
      </c>
      <c r="F657" s="44" t="s">
        <v>2049</v>
      </c>
      <c r="G657" s="44" t="s">
        <v>329</v>
      </c>
      <c r="H657" s="44" t="s">
        <v>181</v>
      </c>
      <c r="I657" s="227">
        <v>9097.8799999999992</v>
      </c>
      <c r="J657" s="220">
        <f>IF(TRIM(Tabela12[[#This Row],[Obračunska enota]])="1 Month(s)",Tabela12[[#This Row],[MAXIMUM RESALE PRICE (MRP) cena brez DDV]]*12,IF(TRIM(Tabela12[[#This Row],[Obračunska enota]])="3 Year(s)",Tabela12[[#This Row],[MAXIMUM RESALE PRICE (MRP) cena brez DDV]]/3,Tabela12[[#This Row],[MAXIMUM RESALE PRICE (MRP) cena brez DDV]]))</f>
        <v>109174.56</v>
      </c>
      <c r="K657" s="228">
        <f>MPSA!$J657*1.22</f>
        <v>133192.9632</v>
      </c>
      <c r="L657" s="45"/>
      <c r="M657" s="49">
        <f t="shared" si="9"/>
        <v>0</v>
      </c>
      <c r="N657" s="49">
        <f>MPSA!$M657*1.22</f>
        <v>0</v>
      </c>
    </row>
    <row r="658" spans="1:14">
      <c r="A658" s="44" t="s">
        <v>796</v>
      </c>
      <c r="B658" s="44" t="s">
        <v>797</v>
      </c>
      <c r="C658" s="44" t="s">
        <v>578</v>
      </c>
      <c r="D658" s="44" t="s">
        <v>2047</v>
      </c>
      <c r="E658" s="44" t="s">
        <v>181</v>
      </c>
      <c r="F658" s="44" t="s">
        <v>431</v>
      </c>
      <c r="G658" s="44" t="s">
        <v>329</v>
      </c>
      <c r="H658" s="44" t="s">
        <v>181</v>
      </c>
      <c r="I658" s="227">
        <v>12563.74</v>
      </c>
      <c r="J658" s="220">
        <f>IF(TRIM(Tabela12[[#This Row],[Obračunska enota]])="1 Month(s)",Tabela12[[#This Row],[MAXIMUM RESALE PRICE (MRP) cena brez DDV]]*12,IF(TRIM(Tabela12[[#This Row],[Obračunska enota]])="3 Year(s)",Tabela12[[#This Row],[MAXIMUM RESALE PRICE (MRP) cena brez DDV]]/3,Tabela12[[#This Row],[MAXIMUM RESALE PRICE (MRP) cena brez DDV]]))</f>
        <v>150764.88</v>
      </c>
      <c r="K658" s="228">
        <f>MPSA!$J658*1.22</f>
        <v>183933.15359999999</v>
      </c>
      <c r="L658" s="45"/>
      <c r="M658" s="49">
        <f t="shared" si="9"/>
        <v>0</v>
      </c>
      <c r="N658" s="49">
        <f>MPSA!$M658*1.22</f>
        <v>0</v>
      </c>
    </row>
    <row r="659" spans="1:14">
      <c r="A659" s="44" t="s">
        <v>1782</v>
      </c>
      <c r="B659" s="44" t="s">
        <v>1983</v>
      </c>
      <c r="C659" s="44" t="s">
        <v>578</v>
      </c>
      <c r="D659" s="44" t="s">
        <v>2047</v>
      </c>
      <c r="E659" s="44" t="s">
        <v>181</v>
      </c>
      <c r="F659" s="44" t="s">
        <v>2049</v>
      </c>
      <c r="G659" s="44" t="s">
        <v>329</v>
      </c>
      <c r="H659" s="44" t="s">
        <v>181</v>
      </c>
      <c r="I659" s="227">
        <v>9097.8799999999992</v>
      </c>
      <c r="J659" s="220">
        <f>IF(TRIM(Tabela12[[#This Row],[Obračunska enota]])="1 Month(s)",Tabela12[[#This Row],[MAXIMUM RESALE PRICE (MRP) cena brez DDV]]*12,IF(TRIM(Tabela12[[#This Row],[Obračunska enota]])="3 Year(s)",Tabela12[[#This Row],[MAXIMUM RESALE PRICE (MRP) cena brez DDV]]/3,Tabela12[[#This Row],[MAXIMUM RESALE PRICE (MRP) cena brez DDV]]))</f>
        <v>109174.56</v>
      </c>
      <c r="K659" s="228">
        <f>MPSA!$J659*1.22</f>
        <v>133192.9632</v>
      </c>
      <c r="L659" s="45"/>
      <c r="M659" s="49">
        <f t="shared" si="9"/>
        <v>0</v>
      </c>
      <c r="N659" s="49">
        <f>MPSA!$M659*1.22</f>
        <v>0</v>
      </c>
    </row>
    <row r="660" spans="1:14">
      <c r="A660" s="44" t="s">
        <v>798</v>
      </c>
      <c r="B660" s="44" t="s">
        <v>799</v>
      </c>
      <c r="C660" s="44" t="s">
        <v>578</v>
      </c>
      <c r="D660" s="44" t="s">
        <v>2047</v>
      </c>
      <c r="E660" s="44" t="s">
        <v>181</v>
      </c>
      <c r="F660" s="44" t="s">
        <v>431</v>
      </c>
      <c r="G660" s="44" t="s">
        <v>329</v>
      </c>
      <c r="H660" s="44" t="s">
        <v>181</v>
      </c>
      <c r="I660" s="227">
        <v>12563.74</v>
      </c>
      <c r="J660" s="220">
        <f>IF(TRIM(Tabela12[[#This Row],[Obračunska enota]])="1 Month(s)",Tabela12[[#This Row],[MAXIMUM RESALE PRICE (MRP) cena brez DDV]]*12,IF(TRIM(Tabela12[[#This Row],[Obračunska enota]])="3 Year(s)",Tabela12[[#This Row],[MAXIMUM RESALE PRICE (MRP) cena brez DDV]]/3,Tabela12[[#This Row],[MAXIMUM RESALE PRICE (MRP) cena brez DDV]]))</f>
        <v>150764.88</v>
      </c>
      <c r="K660" s="228">
        <f>MPSA!$J660*1.22</f>
        <v>183933.15359999999</v>
      </c>
      <c r="L660" s="45"/>
      <c r="M660" s="49">
        <f t="shared" si="9"/>
        <v>0</v>
      </c>
      <c r="N660" s="49">
        <f>MPSA!$M660*1.22</f>
        <v>0</v>
      </c>
    </row>
    <row r="661" spans="1:14">
      <c r="A661" s="44" t="s">
        <v>1783</v>
      </c>
      <c r="B661" s="44" t="s">
        <v>1984</v>
      </c>
      <c r="C661" s="44" t="s">
        <v>578</v>
      </c>
      <c r="D661" s="44" t="s">
        <v>2047</v>
      </c>
      <c r="E661" s="44" t="s">
        <v>181</v>
      </c>
      <c r="F661" s="44" t="s">
        <v>2049</v>
      </c>
      <c r="G661" s="44" t="s">
        <v>329</v>
      </c>
      <c r="H661" s="44" t="s">
        <v>181</v>
      </c>
      <c r="I661" s="227">
        <v>9097.8799999999992</v>
      </c>
      <c r="J661" s="220">
        <f>IF(TRIM(Tabela12[[#This Row],[Obračunska enota]])="1 Month(s)",Tabela12[[#This Row],[MAXIMUM RESALE PRICE (MRP) cena brez DDV]]*12,IF(TRIM(Tabela12[[#This Row],[Obračunska enota]])="3 Year(s)",Tabela12[[#This Row],[MAXIMUM RESALE PRICE (MRP) cena brez DDV]]/3,Tabela12[[#This Row],[MAXIMUM RESALE PRICE (MRP) cena brez DDV]]))</f>
        <v>109174.56</v>
      </c>
      <c r="K661" s="228">
        <f>MPSA!$J661*1.22</f>
        <v>133192.9632</v>
      </c>
      <c r="L661" s="45"/>
      <c r="M661" s="49">
        <f t="shared" si="9"/>
        <v>0</v>
      </c>
      <c r="N661" s="49">
        <f>MPSA!$M661*1.22</f>
        <v>0</v>
      </c>
    </row>
    <row r="662" spans="1:14">
      <c r="A662" s="44" t="s">
        <v>800</v>
      </c>
      <c r="B662" s="44" t="s">
        <v>801</v>
      </c>
      <c r="C662" s="44" t="s">
        <v>578</v>
      </c>
      <c r="D662" s="44" t="s">
        <v>2047</v>
      </c>
      <c r="E662" s="44" t="s">
        <v>181</v>
      </c>
      <c r="F662" s="44" t="s">
        <v>431</v>
      </c>
      <c r="G662" s="44" t="s">
        <v>329</v>
      </c>
      <c r="H662" s="44" t="s">
        <v>181</v>
      </c>
      <c r="I662" s="227">
        <v>12563.74</v>
      </c>
      <c r="J662" s="220">
        <f>IF(TRIM(Tabela12[[#This Row],[Obračunska enota]])="1 Month(s)",Tabela12[[#This Row],[MAXIMUM RESALE PRICE (MRP) cena brez DDV]]*12,IF(TRIM(Tabela12[[#This Row],[Obračunska enota]])="3 Year(s)",Tabela12[[#This Row],[MAXIMUM RESALE PRICE (MRP) cena brez DDV]]/3,Tabela12[[#This Row],[MAXIMUM RESALE PRICE (MRP) cena brez DDV]]))</f>
        <v>150764.88</v>
      </c>
      <c r="K662" s="228">
        <f>MPSA!$J662*1.22</f>
        <v>183933.15359999999</v>
      </c>
      <c r="L662" s="45"/>
      <c r="M662" s="49">
        <f t="shared" si="9"/>
        <v>0</v>
      </c>
      <c r="N662" s="49">
        <f>MPSA!$M662*1.22</f>
        <v>0</v>
      </c>
    </row>
    <row r="663" spans="1:14">
      <c r="A663" s="44" t="s">
        <v>1784</v>
      </c>
      <c r="B663" s="44" t="s">
        <v>1985</v>
      </c>
      <c r="C663" s="44" t="s">
        <v>578</v>
      </c>
      <c r="D663" s="44" t="s">
        <v>2047</v>
      </c>
      <c r="E663" s="44" t="s">
        <v>181</v>
      </c>
      <c r="F663" s="44" t="s">
        <v>2049</v>
      </c>
      <c r="G663" s="44" t="s">
        <v>329</v>
      </c>
      <c r="H663" s="44" t="s">
        <v>181</v>
      </c>
      <c r="I663" s="227">
        <v>9097.8799999999992</v>
      </c>
      <c r="J663" s="220">
        <f>IF(TRIM(Tabela12[[#This Row],[Obračunska enota]])="1 Month(s)",Tabela12[[#This Row],[MAXIMUM RESALE PRICE (MRP) cena brez DDV]]*12,IF(TRIM(Tabela12[[#This Row],[Obračunska enota]])="3 Year(s)",Tabela12[[#This Row],[MAXIMUM RESALE PRICE (MRP) cena brez DDV]]/3,Tabela12[[#This Row],[MAXIMUM RESALE PRICE (MRP) cena brez DDV]]))</f>
        <v>109174.56</v>
      </c>
      <c r="K663" s="228">
        <f>MPSA!$J663*1.22</f>
        <v>133192.9632</v>
      </c>
      <c r="L663" s="45"/>
      <c r="M663" s="49">
        <f t="shared" si="9"/>
        <v>0</v>
      </c>
      <c r="N663" s="49">
        <f>MPSA!$M663*1.22</f>
        <v>0</v>
      </c>
    </row>
    <row r="664" spans="1:14">
      <c r="A664" s="219" t="s">
        <v>802</v>
      </c>
      <c r="B664" s="219" t="s">
        <v>803</v>
      </c>
      <c r="C664" s="219" t="s">
        <v>578</v>
      </c>
      <c r="D664" s="219" t="s">
        <v>2047</v>
      </c>
      <c r="E664" s="219" t="s">
        <v>181</v>
      </c>
      <c r="F664" s="219" t="s">
        <v>431</v>
      </c>
      <c r="G664" s="219" t="s">
        <v>329</v>
      </c>
      <c r="H664" s="219" t="s">
        <v>181</v>
      </c>
      <c r="I664" s="220">
        <v>26860.41</v>
      </c>
      <c r="J664" s="220">
        <f>IF(TRIM(Tabela12[[#This Row],[Obračunska enota]])="1 Month(s)",Tabela12[[#This Row],[MAXIMUM RESALE PRICE (MRP) cena brez DDV]]*12,IF(TRIM(Tabela12[[#This Row],[Obračunska enota]])="3 Year(s)",Tabela12[[#This Row],[MAXIMUM RESALE PRICE (MRP) cena brez DDV]]/3,Tabela12[[#This Row],[MAXIMUM RESALE PRICE (MRP) cena brez DDV]]))</f>
        <v>322324.92</v>
      </c>
      <c r="K664" s="228">
        <f>MPSA!$J664*1.22</f>
        <v>393236.40239999996</v>
      </c>
      <c r="L664" s="45"/>
      <c r="M664" s="49">
        <f t="shared" ref="M664:M671" si="10">L664*J664</f>
        <v>0</v>
      </c>
      <c r="N664" s="49">
        <f>MPSA!$M664*1.22</f>
        <v>0</v>
      </c>
    </row>
    <row r="665" spans="1:14">
      <c r="A665" s="219" t="s">
        <v>1785</v>
      </c>
      <c r="B665" s="219" t="s">
        <v>1986</v>
      </c>
      <c r="C665" s="219" t="s">
        <v>578</v>
      </c>
      <c r="D665" s="219" t="s">
        <v>2047</v>
      </c>
      <c r="E665" s="219" t="s">
        <v>181</v>
      </c>
      <c r="F665" s="219" t="s">
        <v>2049</v>
      </c>
      <c r="G665" s="219" t="s">
        <v>329</v>
      </c>
      <c r="H665" s="219" t="s">
        <v>181</v>
      </c>
      <c r="I665" s="220">
        <v>14296.67</v>
      </c>
      <c r="J665" s="220">
        <f>IF(TRIM(Tabela12[[#This Row],[Obračunska enota]])="1 Month(s)",Tabela12[[#This Row],[MAXIMUM RESALE PRICE (MRP) cena brez DDV]]*12,IF(TRIM(Tabela12[[#This Row],[Obračunska enota]])="3 Year(s)",Tabela12[[#This Row],[MAXIMUM RESALE PRICE (MRP) cena brez DDV]]/3,Tabela12[[#This Row],[MAXIMUM RESALE PRICE (MRP) cena brez DDV]]))</f>
        <v>171560.04</v>
      </c>
      <c r="K665" s="228">
        <f>MPSA!$J665*1.22</f>
        <v>209303.2488</v>
      </c>
      <c r="L665" s="45"/>
      <c r="M665" s="49">
        <f t="shared" si="10"/>
        <v>0</v>
      </c>
      <c r="N665" s="49">
        <f>MPSA!$M665*1.22</f>
        <v>0</v>
      </c>
    </row>
    <row r="666" spans="1:14">
      <c r="A666" s="219" t="s">
        <v>804</v>
      </c>
      <c r="B666" s="219" t="s">
        <v>805</v>
      </c>
      <c r="C666" s="219" t="s">
        <v>578</v>
      </c>
      <c r="D666" s="219" t="s">
        <v>2047</v>
      </c>
      <c r="E666" s="219" t="s">
        <v>181</v>
      </c>
      <c r="F666" s="219" t="s">
        <v>431</v>
      </c>
      <c r="G666" s="219" t="s">
        <v>329</v>
      </c>
      <c r="H666" s="219" t="s">
        <v>181</v>
      </c>
      <c r="I666" s="220">
        <v>26860.41</v>
      </c>
      <c r="J666" s="220">
        <f>IF(TRIM(Tabela12[[#This Row],[Obračunska enota]])="1 Month(s)",Tabela12[[#This Row],[MAXIMUM RESALE PRICE (MRP) cena brez DDV]]*12,IF(TRIM(Tabela12[[#This Row],[Obračunska enota]])="3 Year(s)",Tabela12[[#This Row],[MAXIMUM RESALE PRICE (MRP) cena brez DDV]]/3,Tabela12[[#This Row],[MAXIMUM RESALE PRICE (MRP) cena brez DDV]]))</f>
        <v>322324.92</v>
      </c>
      <c r="K666" s="228">
        <f>MPSA!$J666*1.22</f>
        <v>393236.40239999996</v>
      </c>
      <c r="L666" s="45"/>
      <c r="M666" s="49">
        <f t="shared" si="10"/>
        <v>0</v>
      </c>
      <c r="N666" s="49">
        <f>MPSA!$M666*1.22</f>
        <v>0</v>
      </c>
    </row>
    <row r="667" spans="1:14">
      <c r="A667" s="219" t="s">
        <v>1786</v>
      </c>
      <c r="B667" s="219" t="s">
        <v>1987</v>
      </c>
      <c r="C667" s="219" t="s">
        <v>578</v>
      </c>
      <c r="D667" s="219" t="s">
        <v>2047</v>
      </c>
      <c r="E667" s="219" t="s">
        <v>181</v>
      </c>
      <c r="F667" s="219" t="s">
        <v>2049</v>
      </c>
      <c r="G667" s="219" t="s">
        <v>329</v>
      </c>
      <c r="H667" s="219" t="s">
        <v>181</v>
      </c>
      <c r="I667" s="220">
        <v>14296.67</v>
      </c>
      <c r="J667" s="220">
        <f>IF(TRIM(Tabela12[[#This Row],[Obračunska enota]])="1 Month(s)",Tabela12[[#This Row],[MAXIMUM RESALE PRICE (MRP) cena brez DDV]]*12,IF(TRIM(Tabela12[[#This Row],[Obračunska enota]])="3 Year(s)",Tabela12[[#This Row],[MAXIMUM RESALE PRICE (MRP) cena brez DDV]]/3,Tabela12[[#This Row],[MAXIMUM RESALE PRICE (MRP) cena brez DDV]]))</f>
        <v>171560.04</v>
      </c>
      <c r="K667" s="228">
        <f>MPSA!$J667*1.22</f>
        <v>209303.2488</v>
      </c>
      <c r="L667" s="45"/>
      <c r="M667" s="49">
        <f t="shared" si="10"/>
        <v>0</v>
      </c>
      <c r="N667" s="49">
        <f>MPSA!$M667*1.22</f>
        <v>0</v>
      </c>
    </row>
    <row r="668" spans="1:14">
      <c r="A668" s="219" t="s">
        <v>806</v>
      </c>
      <c r="B668" s="219" t="s">
        <v>807</v>
      </c>
      <c r="C668" s="219" t="s">
        <v>578</v>
      </c>
      <c r="D668" s="219" t="s">
        <v>2047</v>
      </c>
      <c r="E668" s="219" t="s">
        <v>181</v>
      </c>
      <c r="F668" s="219" t="s">
        <v>431</v>
      </c>
      <c r="G668" s="219" t="s">
        <v>329</v>
      </c>
      <c r="H668" s="219" t="s">
        <v>181</v>
      </c>
      <c r="I668" s="220">
        <v>26860.41</v>
      </c>
      <c r="J668" s="220">
        <f>IF(TRIM(Tabela12[[#This Row],[Obračunska enota]])="1 Month(s)",Tabela12[[#This Row],[MAXIMUM RESALE PRICE (MRP) cena brez DDV]]*12,IF(TRIM(Tabela12[[#This Row],[Obračunska enota]])="3 Year(s)",Tabela12[[#This Row],[MAXIMUM RESALE PRICE (MRP) cena brez DDV]]/3,Tabela12[[#This Row],[MAXIMUM RESALE PRICE (MRP) cena brez DDV]]))</f>
        <v>322324.92</v>
      </c>
      <c r="K668" s="228">
        <f>MPSA!$J668*1.22</f>
        <v>393236.40239999996</v>
      </c>
      <c r="L668" s="45"/>
      <c r="M668" s="49">
        <f t="shared" si="10"/>
        <v>0</v>
      </c>
      <c r="N668" s="49">
        <f>MPSA!$M668*1.22</f>
        <v>0</v>
      </c>
    </row>
    <row r="669" spans="1:14">
      <c r="A669" s="219" t="s">
        <v>1787</v>
      </c>
      <c r="B669" s="219" t="s">
        <v>1988</v>
      </c>
      <c r="C669" s="219" t="s">
        <v>578</v>
      </c>
      <c r="D669" s="219" t="s">
        <v>2047</v>
      </c>
      <c r="E669" s="219" t="s">
        <v>181</v>
      </c>
      <c r="F669" s="219" t="s">
        <v>2049</v>
      </c>
      <c r="G669" s="219" t="s">
        <v>329</v>
      </c>
      <c r="H669" s="219" t="s">
        <v>181</v>
      </c>
      <c r="I669" s="220">
        <v>14296.67</v>
      </c>
      <c r="J669" s="220">
        <f>IF(TRIM(Tabela12[[#This Row],[Obračunska enota]])="1 Month(s)",Tabela12[[#This Row],[MAXIMUM RESALE PRICE (MRP) cena brez DDV]]*12,IF(TRIM(Tabela12[[#This Row],[Obračunska enota]])="3 Year(s)",Tabela12[[#This Row],[MAXIMUM RESALE PRICE (MRP) cena brez DDV]]/3,Tabela12[[#This Row],[MAXIMUM RESALE PRICE (MRP) cena brez DDV]]))</f>
        <v>171560.04</v>
      </c>
      <c r="K669" s="228">
        <f>MPSA!$J669*1.22</f>
        <v>209303.2488</v>
      </c>
      <c r="L669" s="45"/>
      <c r="M669" s="49">
        <f t="shared" si="10"/>
        <v>0</v>
      </c>
      <c r="N669" s="49">
        <f>MPSA!$M669*1.22</f>
        <v>0</v>
      </c>
    </row>
    <row r="670" spans="1:14">
      <c r="A670" s="219" t="s">
        <v>808</v>
      </c>
      <c r="B670" s="219" t="s">
        <v>809</v>
      </c>
      <c r="C670" s="219" t="s">
        <v>578</v>
      </c>
      <c r="D670" s="219" t="s">
        <v>2047</v>
      </c>
      <c r="E670" s="219" t="s">
        <v>181</v>
      </c>
      <c r="F670" s="219" t="s">
        <v>431</v>
      </c>
      <c r="G670" s="219" t="s">
        <v>329</v>
      </c>
      <c r="H670" s="219" t="s">
        <v>181</v>
      </c>
      <c r="I670" s="220">
        <v>26860.41</v>
      </c>
      <c r="J670" s="220">
        <f>IF(TRIM(Tabela12[[#This Row],[Obračunska enota]])="1 Month(s)",Tabela12[[#This Row],[MAXIMUM RESALE PRICE (MRP) cena brez DDV]]*12,IF(TRIM(Tabela12[[#This Row],[Obračunska enota]])="3 Year(s)",Tabela12[[#This Row],[MAXIMUM RESALE PRICE (MRP) cena brez DDV]]/3,Tabela12[[#This Row],[MAXIMUM RESALE PRICE (MRP) cena brez DDV]]))</f>
        <v>322324.92</v>
      </c>
      <c r="K670" s="228">
        <f>MPSA!$J670*1.22</f>
        <v>393236.40239999996</v>
      </c>
      <c r="L670" s="45"/>
      <c r="M670" s="49">
        <f t="shared" si="10"/>
        <v>0</v>
      </c>
      <c r="N670" s="49">
        <f>MPSA!$M670*1.22</f>
        <v>0</v>
      </c>
    </row>
    <row r="671" spans="1:14">
      <c r="A671" s="219" t="s">
        <v>1788</v>
      </c>
      <c r="B671" s="219" t="s">
        <v>1989</v>
      </c>
      <c r="C671" s="219" t="s">
        <v>578</v>
      </c>
      <c r="D671" s="219" t="s">
        <v>2047</v>
      </c>
      <c r="E671" s="219" t="s">
        <v>181</v>
      </c>
      <c r="F671" s="219" t="s">
        <v>2049</v>
      </c>
      <c r="G671" s="219" t="s">
        <v>329</v>
      </c>
      <c r="H671" s="219" t="s">
        <v>181</v>
      </c>
      <c r="I671" s="220">
        <v>14296.67</v>
      </c>
      <c r="J671" s="220">
        <f>IF(TRIM(Tabela12[[#This Row],[Obračunska enota]])="1 Month(s)",Tabela12[[#This Row],[MAXIMUM RESALE PRICE (MRP) cena brez DDV]]*12,IF(TRIM(Tabela12[[#This Row],[Obračunska enota]])="3 Year(s)",Tabela12[[#This Row],[MAXIMUM RESALE PRICE (MRP) cena brez DDV]]/3,Tabela12[[#This Row],[MAXIMUM RESALE PRICE (MRP) cena brez DDV]]))</f>
        <v>171560.04</v>
      </c>
      <c r="K671" s="228">
        <f>MPSA!$J671*1.22</f>
        <v>209303.2488</v>
      </c>
      <c r="L671" s="45"/>
      <c r="M671" s="49">
        <f t="shared" si="10"/>
        <v>0</v>
      </c>
      <c r="N671" s="49">
        <f>MPSA!$M671*1.22</f>
        <v>0</v>
      </c>
    </row>
    <row r="672" spans="1:14">
      <c r="A672" s="219" t="s">
        <v>810</v>
      </c>
      <c r="B672" s="219" t="s">
        <v>811</v>
      </c>
      <c r="C672" s="219" t="s">
        <v>578</v>
      </c>
      <c r="D672" s="219" t="s">
        <v>2047</v>
      </c>
      <c r="E672" s="219" t="s">
        <v>181</v>
      </c>
      <c r="F672" s="219" t="s">
        <v>431</v>
      </c>
      <c r="G672" s="219" t="s">
        <v>329</v>
      </c>
      <c r="H672" s="219" t="s">
        <v>181</v>
      </c>
      <c r="I672" s="220">
        <v>26860.41</v>
      </c>
      <c r="J672" s="220">
        <f>IF(TRIM(Tabela12[[#This Row],[Obračunska enota]])="1 Month(s)",Tabela12[[#This Row],[MAXIMUM RESALE PRICE (MRP) cena brez DDV]]*12,IF(TRIM(Tabela12[[#This Row],[Obračunska enota]])="3 Year(s)",Tabela12[[#This Row],[MAXIMUM RESALE PRICE (MRP) cena brez DDV]]/3,Tabela12[[#This Row],[MAXIMUM RESALE PRICE (MRP) cena brez DDV]]))</f>
        <v>322324.92</v>
      </c>
      <c r="K672" s="228">
        <f>MPSA!$J672*1.22</f>
        <v>393236.40239999996</v>
      </c>
      <c r="L672" s="45"/>
      <c r="M672" s="49">
        <f t="shared" ref="M672:M735" si="11">L672*J672</f>
        <v>0</v>
      </c>
      <c r="N672" s="49">
        <f>MPSA!$M672*1.22</f>
        <v>0</v>
      </c>
    </row>
    <row r="673" spans="1:14">
      <c r="A673" s="219" t="s">
        <v>1789</v>
      </c>
      <c r="B673" s="219" t="s">
        <v>1990</v>
      </c>
      <c r="C673" s="219" t="s">
        <v>578</v>
      </c>
      <c r="D673" s="219" t="s">
        <v>2047</v>
      </c>
      <c r="E673" s="219" t="s">
        <v>181</v>
      </c>
      <c r="F673" s="219" t="s">
        <v>2049</v>
      </c>
      <c r="G673" s="219" t="s">
        <v>329</v>
      </c>
      <c r="H673" s="219" t="s">
        <v>181</v>
      </c>
      <c r="I673" s="220">
        <v>14296.67</v>
      </c>
      <c r="J673" s="220">
        <f>IF(TRIM(Tabela12[[#This Row],[Obračunska enota]])="1 Month(s)",Tabela12[[#This Row],[MAXIMUM RESALE PRICE (MRP) cena brez DDV]]*12,IF(TRIM(Tabela12[[#This Row],[Obračunska enota]])="3 Year(s)",Tabela12[[#This Row],[MAXIMUM RESALE PRICE (MRP) cena brez DDV]]/3,Tabela12[[#This Row],[MAXIMUM RESALE PRICE (MRP) cena brez DDV]]))</f>
        <v>171560.04</v>
      </c>
      <c r="K673" s="228">
        <f>MPSA!$J673*1.22</f>
        <v>209303.2488</v>
      </c>
      <c r="L673" s="45"/>
      <c r="M673" s="49">
        <f t="shared" si="11"/>
        <v>0</v>
      </c>
      <c r="N673" s="49">
        <f>MPSA!$M673*1.22</f>
        <v>0</v>
      </c>
    </row>
    <row r="674" spans="1:14">
      <c r="A674" s="219" t="s">
        <v>812</v>
      </c>
      <c r="B674" s="219" t="s">
        <v>813</v>
      </c>
      <c r="C674" s="219" t="s">
        <v>578</v>
      </c>
      <c r="D674" s="219" t="s">
        <v>2047</v>
      </c>
      <c r="E674" s="219" t="s">
        <v>181</v>
      </c>
      <c r="F674" s="219" t="s">
        <v>431</v>
      </c>
      <c r="G674" s="219" t="s">
        <v>329</v>
      </c>
      <c r="H674" s="219" t="s">
        <v>181</v>
      </c>
      <c r="I674" s="220">
        <v>26860.41</v>
      </c>
      <c r="J674" s="220">
        <f>IF(TRIM(Tabela12[[#This Row],[Obračunska enota]])="1 Month(s)",Tabela12[[#This Row],[MAXIMUM RESALE PRICE (MRP) cena brez DDV]]*12,IF(TRIM(Tabela12[[#This Row],[Obračunska enota]])="3 Year(s)",Tabela12[[#This Row],[MAXIMUM RESALE PRICE (MRP) cena brez DDV]]/3,Tabela12[[#This Row],[MAXIMUM RESALE PRICE (MRP) cena brez DDV]]))</f>
        <v>322324.92</v>
      </c>
      <c r="K674" s="228">
        <f>MPSA!$J674*1.22</f>
        <v>393236.40239999996</v>
      </c>
      <c r="L674" s="45"/>
      <c r="M674" s="49">
        <f t="shared" si="11"/>
        <v>0</v>
      </c>
      <c r="N674" s="49">
        <f>MPSA!$M674*1.22</f>
        <v>0</v>
      </c>
    </row>
    <row r="675" spans="1:14">
      <c r="A675" s="219" t="s">
        <v>1790</v>
      </c>
      <c r="B675" s="219" t="s">
        <v>1991</v>
      </c>
      <c r="C675" s="219" t="s">
        <v>578</v>
      </c>
      <c r="D675" s="219" t="s">
        <v>2047</v>
      </c>
      <c r="E675" s="219" t="s">
        <v>181</v>
      </c>
      <c r="F675" s="219" t="s">
        <v>2049</v>
      </c>
      <c r="G675" s="219" t="s">
        <v>329</v>
      </c>
      <c r="H675" s="219" t="s">
        <v>181</v>
      </c>
      <c r="I675" s="220">
        <v>14296.67</v>
      </c>
      <c r="J675" s="220">
        <f>IF(TRIM(Tabela12[[#This Row],[Obračunska enota]])="1 Month(s)",Tabela12[[#This Row],[MAXIMUM RESALE PRICE (MRP) cena brez DDV]]*12,IF(TRIM(Tabela12[[#This Row],[Obračunska enota]])="3 Year(s)",Tabela12[[#This Row],[MAXIMUM RESALE PRICE (MRP) cena brez DDV]]/3,Tabela12[[#This Row],[MAXIMUM RESALE PRICE (MRP) cena brez DDV]]))</f>
        <v>171560.04</v>
      </c>
      <c r="K675" s="228">
        <f>MPSA!$J675*1.22</f>
        <v>209303.2488</v>
      </c>
      <c r="L675" s="45"/>
      <c r="M675" s="49">
        <f t="shared" si="11"/>
        <v>0</v>
      </c>
      <c r="N675" s="49">
        <f>MPSA!$M675*1.22</f>
        <v>0</v>
      </c>
    </row>
    <row r="676" spans="1:14">
      <c r="A676" s="219" t="s">
        <v>814</v>
      </c>
      <c r="B676" s="219" t="s">
        <v>815</v>
      </c>
      <c r="C676" s="219" t="s">
        <v>816</v>
      </c>
      <c r="D676" s="219" t="s">
        <v>2047</v>
      </c>
      <c r="E676" s="219" t="s">
        <v>465</v>
      </c>
      <c r="F676" s="219" t="s">
        <v>431</v>
      </c>
      <c r="G676" s="219" t="s">
        <v>329</v>
      </c>
      <c r="H676" s="219" t="s">
        <v>181</v>
      </c>
      <c r="I676" s="220">
        <v>27</v>
      </c>
      <c r="J676" s="220">
        <f>IF(TRIM(Tabela12[[#This Row],[Obračunska enota]])="1 Month(s)",Tabela12[[#This Row],[MAXIMUM RESALE PRICE (MRP) cena brez DDV]]*12,IF(TRIM(Tabela12[[#This Row],[Obračunska enota]])="3 Year(s)",Tabela12[[#This Row],[MAXIMUM RESALE PRICE (MRP) cena brez DDV]]/3,Tabela12[[#This Row],[MAXIMUM RESALE PRICE (MRP) cena brez DDV]]))</f>
        <v>324</v>
      </c>
      <c r="K676" s="228">
        <f>MPSA!$J676*1.22</f>
        <v>395.28</v>
      </c>
      <c r="L676" s="45"/>
      <c r="M676" s="49">
        <f t="shared" si="11"/>
        <v>0</v>
      </c>
      <c r="N676" s="49">
        <f>MPSA!$M676*1.22</f>
        <v>0</v>
      </c>
    </row>
    <row r="677" spans="1:14">
      <c r="A677" s="219" t="s">
        <v>817</v>
      </c>
      <c r="B677" s="219" t="s">
        <v>818</v>
      </c>
      <c r="C677" s="219" t="s">
        <v>816</v>
      </c>
      <c r="D677" s="219" t="s">
        <v>2047</v>
      </c>
      <c r="E677" s="219" t="s">
        <v>465</v>
      </c>
      <c r="F677" s="219" t="s">
        <v>431</v>
      </c>
      <c r="G677" s="219" t="s">
        <v>329</v>
      </c>
      <c r="H677" s="219" t="s">
        <v>181</v>
      </c>
      <c r="I677" s="220">
        <v>316</v>
      </c>
      <c r="J677" s="220">
        <f>IF(TRIM(Tabela12[[#This Row],[Obračunska enota]])="1 Month(s)",Tabela12[[#This Row],[MAXIMUM RESALE PRICE (MRP) cena brez DDV]]*12,IF(TRIM(Tabela12[[#This Row],[Obračunska enota]])="3 Year(s)",Tabela12[[#This Row],[MAXIMUM RESALE PRICE (MRP) cena brez DDV]]/3,Tabela12[[#This Row],[MAXIMUM RESALE PRICE (MRP) cena brez DDV]]))</f>
        <v>3792</v>
      </c>
      <c r="K677" s="228">
        <f>MPSA!$J677*1.22</f>
        <v>4626.24</v>
      </c>
      <c r="L677" s="45"/>
      <c r="M677" s="49">
        <f t="shared" si="11"/>
        <v>0</v>
      </c>
      <c r="N677" s="49">
        <f>MPSA!$M677*1.22</f>
        <v>0</v>
      </c>
    </row>
    <row r="678" spans="1:14">
      <c r="A678" s="219" t="s">
        <v>1236</v>
      </c>
      <c r="B678" s="219" t="s">
        <v>1237</v>
      </c>
      <c r="C678" s="219" t="s">
        <v>63</v>
      </c>
      <c r="D678" s="219" t="s">
        <v>2047</v>
      </c>
      <c r="E678" s="219" t="s">
        <v>178</v>
      </c>
      <c r="F678" s="219" t="s">
        <v>1235</v>
      </c>
      <c r="G678" s="219" t="s">
        <v>180</v>
      </c>
      <c r="H678" s="219" t="s">
        <v>181</v>
      </c>
      <c r="I678" s="220">
        <v>158</v>
      </c>
      <c r="J678" s="220">
        <f>IF(TRIM(Tabela12[[#This Row],[Obračunska enota]])="1 Month(s)",Tabela12[[#This Row],[MAXIMUM RESALE PRICE (MRP) cena brez DDV]]*12,IF(TRIM(Tabela12[[#This Row],[Obračunska enota]])="3 Year(s)",Tabela12[[#This Row],[MAXIMUM RESALE PRICE (MRP) cena brez DDV]]/3,Tabela12[[#This Row],[MAXIMUM RESALE PRICE (MRP) cena brez DDV]]))</f>
        <v>158</v>
      </c>
      <c r="K678" s="228">
        <f>MPSA!$J678*1.22</f>
        <v>192.76</v>
      </c>
      <c r="L678" s="45"/>
      <c r="M678" s="49">
        <f t="shared" si="11"/>
        <v>0</v>
      </c>
      <c r="N678" s="49">
        <f>MPSA!$M678*1.22</f>
        <v>0</v>
      </c>
    </row>
    <row r="679" spans="1:14">
      <c r="A679" s="219" t="s">
        <v>819</v>
      </c>
      <c r="B679" s="219" t="s">
        <v>1992</v>
      </c>
      <c r="C679" s="219" t="s">
        <v>682</v>
      </c>
      <c r="D679" s="219" t="s">
        <v>2047</v>
      </c>
      <c r="E679" s="219" t="s">
        <v>181</v>
      </c>
      <c r="F679" s="219" t="s">
        <v>431</v>
      </c>
      <c r="G679" s="219" t="s">
        <v>329</v>
      </c>
      <c r="H679" s="219" t="s">
        <v>181</v>
      </c>
      <c r="I679" s="220">
        <v>179</v>
      </c>
      <c r="J679" s="220">
        <f>IF(TRIM(Tabela12[[#This Row],[Obračunska enota]])="1 Month(s)",Tabela12[[#This Row],[MAXIMUM RESALE PRICE (MRP) cena brez DDV]]*12,IF(TRIM(Tabela12[[#This Row],[Obračunska enota]])="3 Year(s)",Tabela12[[#This Row],[MAXIMUM RESALE PRICE (MRP) cena brez DDV]]/3,Tabela12[[#This Row],[MAXIMUM RESALE PRICE (MRP) cena brez DDV]]))</f>
        <v>2148</v>
      </c>
      <c r="K679" s="228">
        <f>MPSA!$J679*1.22</f>
        <v>2620.56</v>
      </c>
      <c r="L679" s="45"/>
      <c r="M679" s="49">
        <f t="shared" si="11"/>
        <v>0</v>
      </c>
      <c r="N679" s="49">
        <f>MPSA!$M679*1.22</f>
        <v>0</v>
      </c>
    </row>
    <row r="680" spans="1:14">
      <c r="A680" s="219" t="s">
        <v>1791</v>
      </c>
      <c r="B680" s="219" t="s">
        <v>1993</v>
      </c>
      <c r="C680" s="219" t="s">
        <v>2045</v>
      </c>
      <c r="D680" s="219" t="s">
        <v>2047</v>
      </c>
      <c r="E680" s="219" t="s">
        <v>184</v>
      </c>
      <c r="F680" s="219" t="s">
        <v>2049</v>
      </c>
      <c r="G680" s="219" t="s">
        <v>329</v>
      </c>
      <c r="H680" s="219" t="s">
        <v>181</v>
      </c>
      <c r="I680" s="220">
        <v>3.2</v>
      </c>
      <c r="J680" s="220">
        <f>IF(TRIM(Tabela12[[#This Row],[Obračunska enota]])="1 Month(s)",Tabela12[[#This Row],[MAXIMUM RESALE PRICE (MRP) cena brez DDV]]*12,IF(TRIM(Tabela12[[#This Row],[Obračunska enota]])="3 Year(s)",Tabela12[[#This Row],[MAXIMUM RESALE PRICE (MRP) cena brez DDV]]/3,Tabela12[[#This Row],[MAXIMUM RESALE PRICE (MRP) cena brez DDV]]))</f>
        <v>38.400000000000006</v>
      </c>
      <c r="K680" s="228">
        <f>MPSA!$J680*1.22</f>
        <v>46.848000000000006</v>
      </c>
      <c r="L680" s="45"/>
      <c r="M680" s="49">
        <f t="shared" si="11"/>
        <v>0</v>
      </c>
      <c r="N680" s="49">
        <f>MPSA!$M680*1.22</f>
        <v>0</v>
      </c>
    </row>
    <row r="681" spans="1:14">
      <c r="A681" s="219" t="s">
        <v>1792</v>
      </c>
      <c r="B681" s="219" t="s">
        <v>1994</v>
      </c>
      <c r="C681" s="219" t="s">
        <v>443</v>
      </c>
      <c r="D681" s="219" t="s">
        <v>2047</v>
      </c>
      <c r="E681" s="219" t="s">
        <v>184</v>
      </c>
      <c r="F681" s="219" t="s">
        <v>431</v>
      </c>
      <c r="G681" s="219" t="s">
        <v>329</v>
      </c>
      <c r="H681" s="219" t="s">
        <v>181</v>
      </c>
      <c r="I681" s="220">
        <v>0</v>
      </c>
      <c r="J681" s="220">
        <f>IF(TRIM(Tabela12[[#This Row],[Obračunska enota]])="1 Month(s)",Tabela12[[#This Row],[MAXIMUM RESALE PRICE (MRP) cena brez DDV]]*12,IF(TRIM(Tabela12[[#This Row],[Obračunska enota]])="3 Year(s)",Tabela12[[#This Row],[MAXIMUM RESALE PRICE (MRP) cena brez DDV]]/3,Tabela12[[#This Row],[MAXIMUM RESALE PRICE (MRP) cena brez DDV]]))</f>
        <v>0</v>
      </c>
      <c r="K681" s="228">
        <f>MPSA!$J681*1.22</f>
        <v>0</v>
      </c>
      <c r="L681" s="45"/>
      <c r="M681" s="49">
        <f t="shared" si="11"/>
        <v>0</v>
      </c>
      <c r="N681" s="49">
        <f>MPSA!$M681*1.22</f>
        <v>0</v>
      </c>
    </row>
    <row r="682" spans="1:14">
      <c r="A682" s="219" t="s">
        <v>1793</v>
      </c>
      <c r="B682" s="219" t="s">
        <v>1995</v>
      </c>
      <c r="C682" s="219" t="s">
        <v>63</v>
      </c>
      <c r="D682" s="219" t="s">
        <v>2047</v>
      </c>
      <c r="E682" s="219" t="s">
        <v>178</v>
      </c>
      <c r="F682" s="219" t="s">
        <v>1235</v>
      </c>
      <c r="G682" s="219" t="s">
        <v>180</v>
      </c>
      <c r="H682" s="219" t="s">
        <v>181</v>
      </c>
      <c r="I682" s="220">
        <v>248</v>
      </c>
      <c r="J682" s="220">
        <f>IF(TRIM(Tabela12[[#This Row],[Obračunska enota]])="1 Month(s)",Tabela12[[#This Row],[MAXIMUM RESALE PRICE (MRP) cena brez DDV]]*12,IF(TRIM(Tabela12[[#This Row],[Obračunska enota]])="3 Year(s)",Tabela12[[#This Row],[MAXIMUM RESALE PRICE (MRP) cena brez DDV]]/3,Tabela12[[#This Row],[MAXIMUM RESALE PRICE (MRP) cena brez DDV]]))</f>
        <v>248</v>
      </c>
      <c r="K682" s="228">
        <f>MPSA!$J682*1.22</f>
        <v>302.56</v>
      </c>
      <c r="L682" s="45"/>
      <c r="M682" s="49">
        <f t="shared" si="11"/>
        <v>0</v>
      </c>
      <c r="N682" s="49">
        <f>MPSA!$M682*1.22</f>
        <v>0</v>
      </c>
    </row>
    <row r="683" spans="1:14" ht="27">
      <c r="A683" s="219" t="s">
        <v>1794</v>
      </c>
      <c r="B683" s="219" t="s">
        <v>1996</v>
      </c>
      <c r="C683" s="219" t="s">
        <v>612</v>
      </c>
      <c r="D683" s="219" t="s">
        <v>2047</v>
      </c>
      <c r="E683" s="219" t="s">
        <v>465</v>
      </c>
      <c r="F683" s="219" t="s">
        <v>431</v>
      </c>
      <c r="G683" s="219" t="s">
        <v>329</v>
      </c>
      <c r="H683" s="219" t="s">
        <v>181</v>
      </c>
      <c r="I683" s="220">
        <v>26</v>
      </c>
      <c r="J683" s="220">
        <f>IF(TRIM(Tabela12[[#This Row],[Obračunska enota]])="1 Month(s)",Tabela12[[#This Row],[MAXIMUM RESALE PRICE (MRP) cena brez DDV]]*12,IF(TRIM(Tabela12[[#This Row],[Obračunska enota]])="3 Year(s)",Tabela12[[#This Row],[MAXIMUM RESALE PRICE (MRP) cena brez DDV]]/3,Tabela12[[#This Row],[MAXIMUM RESALE PRICE (MRP) cena brez DDV]]))</f>
        <v>312</v>
      </c>
      <c r="K683" s="228">
        <f>MPSA!$J683*1.22</f>
        <v>380.64</v>
      </c>
      <c r="L683" s="45"/>
      <c r="M683" s="49">
        <f t="shared" si="11"/>
        <v>0</v>
      </c>
      <c r="N683" s="49">
        <f>MPSA!$M683*1.22</f>
        <v>0</v>
      </c>
    </row>
    <row r="684" spans="1:14">
      <c r="A684" s="219" t="s">
        <v>1795</v>
      </c>
      <c r="B684" s="219" t="s">
        <v>1997</v>
      </c>
      <c r="C684" s="219" t="s">
        <v>315</v>
      </c>
      <c r="D684" s="219" t="s">
        <v>2047</v>
      </c>
      <c r="E684" s="219" t="s">
        <v>465</v>
      </c>
      <c r="F684" s="219" t="s">
        <v>431</v>
      </c>
      <c r="G684" s="219" t="s">
        <v>329</v>
      </c>
      <c r="H684" s="219" t="s">
        <v>181</v>
      </c>
      <c r="I684" s="220">
        <v>26</v>
      </c>
      <c r="J684" s="220">
        <f>IF(TRIM(Tabela12[[#This Row],[Obračunska enota]])="1 Month(s)",Tabela12[[#This Row],[MAXIMUM RESALE PRICE (MRP) cena brez DDV]]*12,IF(TRIM(Tabela12[[#This Row],[Obračunska enota]])="3 Year(s)",Tabela12[[#This Row],[MAXIMUM RESALE PRICE (MRP) cena brez DDV]]/3,Tabela12[[#This Row],[MAXIMUM RESALE PRICE (MRP) cena brez DDV]]))</f>
        <v>312</v>
      </c>
      <c r="K684" s="228">
        <f>MPSA!$J684*1.22</f>
        <v>380.64</v>
      </c>
      <c r="L684" s="45"/>
      <c r="M684" s="49">
        <f t="shared" si="11"/>
        <v>0</v>
      </c>
      <c r="N684" s="49">
        <f>MPSA!$M684*1.22</f>
        <v>0</v>
      </c>
    </row>
    <row r="685" spans="1:14">
      <c r="A685" s="219" t="s">
        <v>1796</v>
      </c>
      <c r="B685" s="219" t="s">
        <v>1998</v>
      </c>
      <c r="C685" s="219" t="s">
        <v>443</v>
      </c>
      <c r="D685" s="219" t="s">
        <v>2047</v>
      </c>
      <c r="E685" s="219" t="s">
        <v>184</v>
      </c>
      <c r="F685" s="219" t="s">
        <v>431</v>
      </c>
      <c r="G685" s="219" t="s">
        <v>329</v>
      </c>
      <c r="H685" s="219" t="s">
        <v>181</v>
      </c>
      <c r="I685" s="220">
        <v>0</v>
      </c>
      <c r="J685" s="220">
        <f>IF(TRIM(Tabela12[[#This Row],[Obračunska enota]])="1 Month(s)",Tabela12[[#This Row],[MAXIMUM RESALE PRICE (MRP) cena brez DDV]]*12,IF(TRIM(Tabela12[[#This Row],[Obračunska enota]])="3 Year(s)",Tabela12[[#This Row],[MAXIMUM RESALE PRICE (MRP) cena brez DDV]]/3,Tabela12[[#This Row],[MAXIMUM RESALE PRICE (MRP) cena brez DDV]]))</f>
        <v>0</v>
      </c>
      <c r="K685" s="228">
        <f>MPSA!$J685*1.22</f>
        <v>0</v>
      </c>
      <c r="L685" s="45"/>
      <c r="M685" s="49">
        <f t="shared" si="11"/>
        <v>0</v>
      </c>
      <c r="N685" s="49">
        <f>MPSA!$M685*1.22</f>
        <v>0</v>
      </c>
    </row>
    <row r="686" spans="1:14">
      <c r="A686" s="219" t="s">
        <v>1797</v>
      </c>
      <c r="B686" s="219" t="s">
        <v>1999</v>
      </c>
      <c r="C686" s="219" t="s">
        <v>443</v>
      </c>
      <c r="D686" s="219" t="s">
        <v>2047</v>
      </c>
      <c r="E686" s="219" t="s">
        <v>184</v>
      </c>
      <c r="F686" s="219" t="s">
        <v>431</v>
      </c>
      <c r="G686" s="219" t="s">
        <v>329</v>
      </c>
      <c r="H686" s="219" t="s">
        <v>181</v>
      </c>
      <c r="I686" s="220">
        <v>0</v>
      </c>
      <c r="J686" s="220">
        <f>IF(TRIM(Tabela12[[#This Row],[Obračunska enota]])="1 Month(s)",Tabela12[[#This Row],[MAXIMUM RESALE PRICE (MRP) cena brez DDV]]*12,IF(TRIM(Tabela12[[#This Row],[Obračunska enota]])="3 Year(s)",Tabela12[[#This Row],[MAXIMUM RESALE PRICE (MRP) cena brez DDV]]/3,Tabela12[[#This Row],[MAXIMUM RESALE PRICE (MRP) cena brez DDV]]))</f>
        <v>0</v>
      </c>
      <c r="K686" s="228">
        <f>MPSA!$J686*1.22</f>
        <v>0</v>
      </c>
      <c r="L686" s="45"/>
      <c r="M686" s="49">
        <f t="shared" si="11"/>
        <v>0</v>
      </c>
      <c r="N686" s="49">
        <f>MPSA!$M686*1.22</f>
        <v>0</v>
      </c>
    </row>
    <row r="687" spans="1:14">
      <c r="A687" s="219" t="s">
        <v>1798</v>
      </c>
      <c r="B687" s="219" t="s">
        <v>2000</v>
      </c>
      <c r="C687" s="219" t="s">
        <v>315</v>
      </c>
      <c r="D687" s="219" t="s">
        <v>2047</v>
      </c>
      <c r="E687" s="219" t="s">
        <v>184</v>
      </c>
      <c r="F687" s="219" t="s">
        <v>431</v>
      </c>
      <c r="G687" s="219" t="s">
        <v>329</v>
      </c>
      <c r="H687" s="219" t="s">
        <v>181</v>
      </c>
      <c r="I687" s="220">
        <v>259.94</v>
      </c>
      <c r="J687" s="220">
        <f>IF(TRIM(Tabela12[[#This Row],[Obračunska enota]])="1 Month(s)",Tabela12[[#This Row],[MAXIMUM RESALE PRICE (MRP) cena brez DDV]]*12,IF(TRIM(Tabela12[[#This Row],[Obračunska enota]])="3 Year(s)",Tabela12[[#This Row],[MAXIMUM RESALE PRICE (MRP) cena brez DDV]]/3,Tabela12[[#This Row],[MAXIMUM RESALE PRICE (MRP) cena brez DDV]]))</f>
        <v>3119.2799999999997</v>
      </c>
      <c r="K687" s="228">
        <f>MPSA!$J687*1.22</f>
        <v>3805.5215999999996</v>
      </c>
      <c r="L687" s="45"/>
      <c r="M687" s="49">
        <f t="shared" si="11"/>
        <v>0</v>
      </c>
      <c r="N687" s="49">
        <f>MPSA!$M687*1.22</f>
        <v>0</v>
      </c>
    </row>
    <row r="688" spans="1:14">
      <c r="A688" s="219" t="s">
        <v>1799</v>
      </c>
      <c r="B688" s="219" t="s">
        <v>2001</v>
      </c>
      <c r="C688" s="219" t="s">
        <v>315</v>
      </c>
      <c r="D688" s="219" t="s">
        <v>2047</v>
      </c>
      <c r="E688" s="219" t="s">
        <v>184</v>
      </c>
      <c r="F688" s="219" t="s">
        <v>2049</v>
      </c>
      <c r="G688" s="219" t="s">
        <v>329</v>
      </c>
      <c r="H688" s="219" t="s">
        <v>181</v>
      </c>
      <c r="I688" s="220">
        <v>216.62</v>
      </c>
      <c r="J688" s="220">
        <f>IF(TRIM(Tabela12[[#This Row],[Obračunska enota]])="1 Month(s)",Tabela12[[#This Row],[MAXIMUM RESALE PRICE (MRP) cena brez DDV]]*12,IF(TRIM(Tabela12[[#This Row],[Obračunska enota]])="3 Year(s)",Tabela12[[#This Row],[MAXIMUM RESALE PRICE (MRP) cena brez DDV]]/3,Tabela12[[#This Row],[MAXIMUM RESALE PRICE (MRP) cena brez DDV]]))</f>
        <v>2599.44</v>
      </c>
      <c r="K688" s="228">
        <f>MPSA!$J688*1.22</f>
        <v>3171.3168000000001</v>
      </c>
      <c r="L688" s="45"/>
      <c r="M688" s="49">
        <f t="shared" si="11"/>
        <v>0</v>
      </c>
      <c r="N688" s="49">
        <f>MPSA!$M688*1.22</f>
        <v>0</v>
      </c>
    </row>
    <row r="689" spans="1:14">
      <c r="A689" s="219" t="s">
        <v>1800</v>
      </c>
      <c r="B689" s="219" t="s">
        <v>2002</v>
      </c>
      <c r="C689" s="219" t="s">
        <v>315</v>
      </c>
      <c r="D689" s="219" t="s">
        <v>2047</v>
      </c>
      <c r="E689" s="219" t="s">
        <v>184</v>
      </c>
      <c r="F689" s="219" t="s">
        <v>2049</v>
      </c>
      <c r="G689" s="219" t="s">
        <v>329</v>
      </c>
      <c r="H689" s="219" t="s">
        <v>181</v>
      </c>
      <c r="I689" s="220">
        <v>253.01</v>
      </c>
      <c r="J689" s="220">
        <f>IF(TRIM(Tabela12[[#This Row],[Obračunska enota]])="1 Month(s)",Tabela12[[#This Row],[MAXIMUM RESALE PRICE (MRP) cena brez DDV]]*12,IF(TRIM(Tabela12[[#This Row],[Obračunska enota]])="3 Year(s)",Tabela12[[#This Row],[MAXIMUM RESALE PRICE (MRP) cena brez DDV]]/3,Tabela12[[#This Row],[MAXIMUM RESALE PRICE (MRP) cena brez DDV]]))</f>
        <v>3036.12</v>
      </c>
      <c r="K689" s="228">
        <f>MPSA!$J689*1.22</f>
        <v>3704.0663999999997</v>
      </c>
      <c r="L689" s="45"/>
      <c r="M689" s="49">
        <f t="shared" si="11"/>
        <v>0</v>
      </c>
      <c r="N689" s="49">
        <f>MPSA!$M689*1.22</f>
        <v>0</v>
      </c>
    </row>
    <row r="690" spans="1:14">
      <c r="A690" s="219" t="s">
        <v>1801</v>
      </c>
      <c r="B690" s="219" t="s">
        <v>2003</v>
      </c>
      <c r="C690" s="219" t="s">
        <v>315</v>
      </c>
      <c r="D690" s="219" t="s">
        <v>2047</v>
      </c>
      <c r="E690" s="219" t="s">
        <v>184</v>
      </c>
      <c r="F690" s="219" t="s">
        <v>2049</v>
      </c>
      <c r="G690" s="219" t="s">
        <v>329</v>
      </c>
      <c r="H690" s="219" t="s">
        <v>181</v>
      </c>
      <c r="I690" s="220">
        <v>233.94</v>
      </c>
      <c r="J690" s="220">
        <f>IF(TRIM(Tabela12[[#This Row],[Obračunska enota]])="1 Month(s)",Tabela12[[#This Row],[MAXIMUM RESALE PRICE (MRP) cena brez DDV]]*12,IF(TRIM(Tabela12[[#This Row],[Obračunska enota]])="3 Year(s)",Tabela12[[#This Row],[MAXIMUM RESALE PRICE (MRP) cena brez DDV]]/3,Tabela12[[#This Row],[MAXIMUM RESALE PRICE (MRP) cena brez DDV]]))</f>
        <v>2807.2799999999997</v>
      </c>
      <c r="K690" s="228">
        <f>MPSA!$J690*1.22</f>
        <v>3424.8815999999997</v>
      </c>
      <c r="L690" s="45"/>
      <c r="M690" s="49">
        <f t="shared" si="11"/>
        <v>0</v>
      </c>
      <c r="N690" s="49">
        <f>MPSA!$M690*1.22</f>
        <v>0</v>
      </c>
    </row>
    <row r="691" spans="1:14">
      <c r="A691" s="219" t="s">
        <v>1802</v>
      </c>
      <c r="B691" s="219" t="s">
        <v>2004</v>
      </c>
      <c r="C691" s="219" t="s">
        <v>315</v>
      </c>
      <c r="D691" s="219" t="s">
        <v>2047</v>
      </c>
      <c r="E691" s="219" t="s">
        <v>184</v>
      </c>
      <c r="F691" s="219" t="s">
        <v>2049</v>
      </c>
      <c r="G691" s="219" t="s">
        <v>329</v>
      </c>
      <c r="H691" s="219" t="s">
        <v>181</v>
      </c>
      <c r="I691" s="220">
        <v>77.989999999999995</v>
      </c>
      <c r="J691" s="220">
        <f>IF(TRIM(Tabela12[[#This Row],[Obračunska enota]])="1 Month(s)",Tabela12[[#This Row],[MAXIMUM RESALE PRICE (MRP) cena brez DDV]]*12,IF(TRIM(Tabela12[[#This Row],[Obračunska enota]])="3 Year(s)",Tabela12[[#This Row],[MAXIMUM RESALE PRICE (MRP) cena brez DDV]]/3,Tabela12[[#This Row],[MAXIMUM RESALE PRICE (MRP) cena brez DDV]]))</f>
        <v>935.87999999999988</v>
      </c>
      <c r="K691" s="228">
        <f>MPSA!$J691*1.22</f>
        <v>1141.7735999999998</v>
      </c>
      <c r="L691" s="45"/>
      <c r="M691" s="49">
        <f t="shared" si="11"/>
        <v>0</v>
      </c>
      <c r="N691" s="49">
        <f>MPSA!$M691*1.22</f>
        <v>0</v>
      </c>
    </row>
    <row r="692" spans="1:14">
      <c r="A692" s="219" t="s">
        <v>1803</v>
      </c>
      <c r="B692" s="219" t="s">
        <v>2005</v>
      </c>
      <c r="C692" s="219" t="s">
        <v>63</v>
      </c>
      <c r="D692" s="219" t="s">
        <v>2047</v>
      </c>
      <c r="E692" s="219" t="s">
        <v>178</v>
      </c>
      <c r="F692" s="219" t="s">
        <v>1235</v>
      </c>
      <c r="G692" s="219" t="s">
        <v>180</v>
      </c>
      <c r="H692" s="219" t="s">
        <v>181</v>
      </c>
      <c r="I692" s="220">
        <v>248</v>
      </c>
      <c r="J692" s="220">
        <f>IF(TRIM(Tabela12[[#This Row],[Obračunska enota]])="1 Month(s)",Tabela12[[#This Row],[MAXIMUM RESALE PRICE (MRP) cena brez DDV]]*12,IF(TRIM(Tabela12[[#This Row],[Obračunska enota]])="3 Year(s)",Tabela12[[#This Row],[MAXIMUM RESALE PRICE (MRP) cena brez DDV]]/3,Tabela12[[#This Row],[MAXIMUM RESALE PRICE (MRP) cena brez DDV]]))</f>
        <v>248</v>
      </c>
      <c r="K692" s="228">
        <f>MPSA!$J692*1.22</f>
        <v>302.56</v>
      </c>
      <c r="L692" s="45"/>
      <c r="M692" s="49">
        <f t="shared" si="11"/>
        <v>0</v>
      </c>
      <c r="N692" s="49">
        <f>MPSA!$M692*1.22</f>
        <v>0</v>
      </c>
    </row>
    <row r="693" spans="1:14">
      <c r="A693" s="219" t="s">
        <v>1804</v>
      </c>
      <c r="B693" s="219" t="s">
        <v>2006</v>
      </c>
      <c r="C693" s="219" t="s">
        <v>63</v>
      </c>
      <c r="D693" s="219" t="s">
        <v>2047</v>
      </c>
      <c r="E693" s="219" t="s">
        <v>178</v>
      </c>
      <c r="F693" s="219" t="s">
        <v>1235</v>
      </c>
      <c r="G693" s="219" t="s">
        <v>180</v>
      </c>
      <c r="H693" s="219" t="s">
        <v>181</v>
      </c>
      <c r="I693" s="220">
        <v>248</v>
      </c>
      <c r="J693" s="220">
        <f>IF(TRIM(Tabela12[[#This Row],[Obračunska enota]])="1 Month(s)",Tabela12[[#This Row],[MAXIMUM RESALE PRICE (MRP) cena brez DDV]]*12,IF(TRIM(Tabela12[[#This Row],[Obračunska enota]])="3 Year(s)",Tabela12[[#This Row],[MAXIMUM RESALE PRICE (MRP) cena brez DDV]]/3,Tabela12[[#This Row],[MAXIMUM RESALE PRICE (MRP) cena brez DDV]]))</f>
        <v>248</v>
      </c>
      <c r="K693" s="228">
        <f>MPSA!$J693*1.22</f>
        <v>302.56</v>
      </c>
      <c r="L693" s="45"/>
      <c r="M693" s="49">
        <f t="shared" si="11"/>
        <v>0</v>
      </c>
      <c r="N693" s="49">
        <f>MPSA!$M693*1.22</f>
        <v>0</v>
      </c>
    </row>
    <row r="694" spans="1:14">
      <c r="A694" s="219" t="s">
        <v>1805</v>
      </c>
      <c r="B694" s="219" t="s">
        <v>2007</v>
      </c>
      <c r="C694" s="219" t="s">
        <v>440</v>
      </c>
      <c r="D694" s="219" t="s">
        <v>2047</v>
      </c>
      <c r="E694" s="219" t="s">
        <v>184</v>
      </c>
      <c r="F694" s="219" t="s">
        <v>431</v>
      </c>
      <c r="G694" s="219" t="s">
        <v>329</v>
      </c>
      <c r="H694" s="219" t="s">
        <v>181</v>
      </c>
      <c r="I694" s="220">
        <v>7.2</v>
      </c>
      <c r="J694" s="220">
        <f>IF(TRIM(Tabela12[[#This Row],[Obračunska enota]])="1 Month(s)",Tabela12[[#This Row],[MAXIMUM RESALE PRICE (MRP) cena brez DDV]]*12,IF(TRIM(Tabela12[[#This Row],[Obračunska enota]])="3 Year(s)",Tabela12[[#This Row],[MAXIMUM RESALE PRICE (MRP) cena brez DDV]]/3,Tabela12[[#This Row],[MAXIMUM RESALE PRICE (MRP) cena brez DDV]]))</f>
        <v>86.4</v>
      </c>
      <c r="K694" s="228">
        <f>MPSA!$J694*1.22</f>
        <v>105.408</v>
      </c>
      <c r="L694" s="45"/>
      <c r="M694" s="49">
        <f t="shared" si="11"/>
        <v>0</v>
      </c>
      <c r="N694" s="49">
        <f>MPSA!$M694*1.22</f>
        <v>0</v>
      </c>
    </row>
    <row r="695" spans="1:14">
      <c r="A695" s="219" t="s">
        <v>1805</v>
      </c>
      <c r="B695" s="219" t="s">
        <v>2007</v>
      </c>
      <c r="C695" s="219" t="s">
        <v>440</v>
      </c>
      <c r="D695" s="219" t="s">
        <v>2047</v>
      </c>
      <c r="E695" s="219" t="s">
        <v>184</v>
      </c>
      <c r="F695" s="219" t="s">
        <v>431</v>
      </c>
      <c r="G695" s="219" t="s">
        <v>329</v>
      </c>
      <c r="H695" s="219" t="s">
        <v>434</v>
      </c>
      <c r="I695" s="220">
        <v>9.3000000000000007</v>
      </c>
      <c r="J695" s="220">
        <f>IF(TRIM(Tabela12[[#This Row],[Obračunska enota]])="1 Month(s)",Tabela12[[#This Row],[MAXIMUM RESALE PRICE (MRP) cena brez DDV]]*12,IF(TRIM(Tabela12[[#This Row],[Obračunska enota]])="3 Year(s)",Tabela12[[#This Row],[MAXIMUM RESALE PRICE (MRP) cena brez DDV]]/3,Tabela12[[#This Row],[MAXIMUM RESALE PRICE (MRP) cena brez DDV]]))</f>
        <v>111.60000000000001</v>
      </c>
      <c r="K695" s="228">
        <f>MPSA!$J695*1.22</f>
        <v>136.15200000000002</v>
      </c>
      <c r="L695" s="45"/>
      <c r="M695" s="49">
        <f t="shared" si="11"/>
        <v>0</v>
      </c>
      <c r="N695" s="49">
        <f>MPSA!$M695*1.22</f>
        <v>0</v>
      </c>
    </row>
    <row r="696" spans="1:14">
      <c r="A696" s="219" t="s">
        <v>1806</v>
      </c>
      <c r="B696" s="219" t="s">
        <v>2008</v>
      </c>
      <c r="C696" s="219" t="s">
        <v>440</v>
      </c>
      <c r="D696" s="219" t="s">
        <v>2047</v>
      </c>
      <c r="E696" s="219" t="s">
        <v>184</v>
      </c>
      <c r="F696" s="219" t="s">
        <v>431</v>
      </c>
      <c r="G696" s="219" t="s">
        <v>329</v>
      </c>
      <c r="H696" s="219" t="s">
        <v>181</v>
      </c>
      <c r="I696" s="220">
        <v>23.3</v>
      </c>
      <c r="J696" s="220">
        <f>IF(TRIM(Tabela12[[#This Row],[Obračunska enota]])="1 Month(s)",Tabela12[[#This Row],[MAXIMUM RESALE PRICE (MRP) cena brez DDV]]*12,IF(TRIM(Tabela12[[#This Row],[Obračunska enota]])="3 Year(s)",Tabela12[[#This Row],[MAXIMUM RESALE PRICE (MRP) cena brez DDV]]/3,Tabela12[[#This Row],[MAXIMUM RESALE PRICE (MRP) cena brez DDV]]))</f>
        <v>279.60000000000002</v>
      </c>
      <c r="K696" s="228">
        <f>MPSA!$J696*1.22</f>
        <v>341.11200000000002</v>
      </c>
      <c r="L696" s="45"/>
      <c r="M696" s="49">
        <f t="shared" si="11"/>
        <v>0</v>
      </c>
      <c r="N696" s="49">
        <f>MPSA!$M696*1.22</f>
        <v>0</v>
      </c>
    </row>
    <row r="697" spans="1:14">
      <c r="A697" s="219" t="s">
        <v>1807</v>
      </c>
      <c r="B697" s="219" t="s">
        <v>2009</v>
      </c>
      <c r="C697" s="219" t="s">
        <v>440</v>
      </c>
      <c r="D697" s="219" t="s">
        <v>2047</v>
      </c>
      <c r="E697" s="219" t="s">
        <v>465</v>
      </c>
      <c r="F697" s="219" t="s">
        <v>431</v>
      </c>
      <c r="G697" s="219" t="s">
        <v>329</v>
      </c>
      <c r="H697" s="219" t="s">
        <v>181</v>
      </c>
      <c r="I697" s="220">
        <v>6</v>
      </c>
      <c r="J697" s="220">
        <f>IF(TRIM(Tabela12[[#This Row],[Obračunska enota]])="1 Month(s)",Tabela12[[#This Row],[MAXIMUM RESALE PRICE (MRP) cena brez DDV]]*12,IF(TRIM(Tabela12[[#This Row],[Obračunska enota]])="3 Year(s)",Tabela12[[#This Row],[MAXIMUM RESALE PRICE (MRP) cena brez DDV]]/3,Tabela12[[#This Row],[MAXIMUM RESALE PRICE (MRP) cena brez DDV]]))</f>
        <v>72</v>
      </c>
      <c r="K697" s="228">
        <f>MPSA!$J697*1.22</f>
        <v>87.84</v>
      </c>
      <c r="L697" s="45"/>
      <c r="M697" s="49">
        <f t="shared" si="11"/>
        <v>0</v>
      </c>
      <c r="N697" s="49">
        <f>MPSA!$M697*1.22</f>
        <v>0</v>
      </c>
    </row>
    <row r="698" spans="1:14">
      <c r="A698" s="219" t="s">
        <v>1808</v>
      </c>
      <c r="B698" s="219" t="s">
        <v>2010</v>
      </c>
      <c r="C698" s="219" t="s">
        <v>440</v>
      </c>
      <c r="D698" s="219" t="s">
        <v>2047</v>
      </c>
      <c r="E698" s="219" t="s">
        <v>465</v>
      </c>
      <c r="F698" s="219" t="s">
        <v>431</v>
      </c>
      <c r="G698" s="219" t="s">
        <v>329</v>
      </c>
      <c r="H698" s="219" t="s">
        <v>181</v>
      </c>
      <c r="I698" s="220">
        <v>12</v>
      </c>
      <c r="J698" s="220">
        <f>IF(TRIM(Tabela12[[#This Row],[Obračunska enota]])="1 Month(s)",Tabela12[[#This Row],[MAXIMUM RESALE PRICE (MRP) cena brez DDV]]*12,IF(TRIM(Tabela12[[#This Row],[Obračunska enota]])="3 Year(s)",Tabela12[[#This Row],[MAXIMUM RESALE PRICE (MRP) cena brez DDV]]/3,Tabela12[[#This Row],[MAXIMUM RESALE PRICE (MRP) cena brez DDV]]))</f>
        <v>144</v>
      </c>
      <c r="K698" s="228">
        <f>MPSA!$J698*1.22</f>
        <v>175.68</v>
      </c>
      <c r="L698" s="45"/>
      <c r="M698" s="49">
        <f t="shared" si="11"/>
        <v>0</v>
      </c>
      <c r="N698" s="49">
        <f>MPSA!$M698*1.22</f>
        <v>0</v>
      </c>
    </row>
    <row r="699" spans="1:14">
      <c r="A699" s="219" t="s">
        <v>1809</v>
      </c>
      <c r="B699" s="219" t="s">
        <v>2010</v>
      </c>
      <c r="C699" s="219" t="s">
        <v>440</v>
      </c>
      <c r="D699" s="219" t="s">
        <v>2047</v>
      </c>
      <c r="E699" s="219" t="s">
        <v>465</v>
      </c>
      <c r="F699" s="219" t="s">
        <v>431</v>
      </c>
      <c r="G699" s="219" t="s">
        <v>329</v>
      </c>
      <c r="H699" s="219" t="s">
        <v>181</v>
      </c>
      <c r="I699" s="220">
        <v>7.5</v>
      </c>
      <c r="J699" s="220">
        <f>IF(TRIM(Tabela12[[#This Row],[Obračunska enota]])="1 Month(s)",Tabela12[[#This Row],[MAXIMUM RESALE PRICE (MRP) cena brez DDV]]*12,IF(TRIM(Tabela12[[#This Row],[Obračunska enota]])="3 Year(s)",Tabela12[[#This Row],[MAXIMUM RESALE PRICE (MRP) cena brez DDV]]/3,Tabela12[[#This Row],[MAXIMUM RESALE PRICE (MRP) cena brez DDV]]))</f>
        <v>90</v>
      </c>
      <c r="K699" s="228">
        <f>MPSA!$J699*1.22</f>
        <v>109.8</v>
      </c>
      <c r="L699" s="45"/>
      <c r="M699" s="49">
        <f t="shared" si="11"/>
        <v>0</v>
      </c>
      <c r="N699" s="49">
        <f>MPSA!$M699*1.22</f>
        <v>0</v>
      </c>
    </row>
    <row r="700" spans="1:14">
      <c r="A700" s="219" t="s">
        <v>1810</v>
      </c>
      <c r="B700" s="219" t="s">
        <v>2011</v>
      </c>
      <c r="C700" s="219" t="s">
        <v>440</v>
      </c>
      <c r="D700" s="219" t="s">
        <v>2047</v>
      </c>
      <c r="E700" s="219" t="s">
        <v>465</v>
      </c>
      <c r="F700" s="219" t="s">
        <v>431</v>
      </c>
      <c r="G700" s="219" t="s">
        <v>329</v>
      </c>
      <c r="H700" s="219" t="s">
        <v>181</v>
      </c>
      <c r="I700" s="220">
        <v>34.1</v>
      </c>
      <c r="J700" s="220">
        <f>IF(TRIM(Tabela12[[#This Row],[Obračunska enota]])="1 Month(s)",Tabela12[[#This Row],[MAXIMUM RESALE PRICE (MRP) cena brez DDV]]*12,IF(TRIM(Tabela12[[#This Row],[Obračunska enota]])="3 Year(s)",Tabela12[[#This Row],[MAXIMUM RESALE PRICE (MRP) cena brez DDV]]/3,Tabela12[[#This Row],[MAXIMUM RESALE PRICE (MRP) cena brez DDV]]))</f>
        <v>409.20000000000005</v>
      </c>
      <c r="K700" s="228">
        <f>MPSA!$J700*1.22</f>
        <v>499.22400000000005</v>
      </c>
      <c r="L700" s="45"/>
      <c r="M700" s="49">
        <f t="shared" si="11"/>
        <v>0</v>
      </c>
      <c r="N700" s="49">
        <f>MPSA!$M700*1.22</f>
        <v>0</v>
      </c>
    </row>
    <row r="701" spans="1:14">
      <c r="A701" s="219" t="s">
        <v>1811</v>
      </c>
      <c r="B701" s="219" t="s">
        <v>2012</v>
      </c>
      <c r="C701" s="219" t="s">
        <v>440</v>
      </c>
      <c r="D701" s="219" t="s">
        <v>2047</v>
      </c>
      <c r="E701" s="219" t="s">
        <v>465</v>
      </c>
      <c r="F701" s="219" t="s">
        <v>431</v>
      </c>
      <c r="G701" s="219" t="s">
        <v>329</v>
      </c>
      <c r="H701" s="219" t="s">
        <v>181</v>
      </c>
      <c r="I701" s="220">
        <v>27.8</v>
      </c>
      <c r="J701" s="220">
        <f>IF(TRIM(Tabela12[[#This Row],[Obračunska enota]])="1 Month(s)",Tabela12[[#This Row],[MAXIMUM RESALE PRICE (MRP) cena brez DDV]]*12,IF(TRIM(Tabela12[[#This Row],[Obračunska enota]])="3 Year(s)",Tabela12[[#This Row],[MAXIMUM RESALE PRICE (MRP) cena brez DDV]]/3,Tabela12[[#This Row],[MAXIMUM RESALE PRICE (MRP) cena brez DDV]]))</f>
        <v>333.6</v>
      </c>
      <c r="K701" s="228">
        <f>MPSA!$J701*1.22</f>
        <v>406.99200000000002</v>
      </c>
      <c r="L701" s="45"/>
      <c r="M701" s="49">
        <f t="shared" si="11"/>
        <v>0</v>
      </c>
      <c r="N701" s="49">
        <f>MPSA!$M701*1.22</f>
        <v>0</v>
      </c>
    </row>
    <row r="702" spans="1:14">
      <c r="A702" s="219" t="s">
        <v>1812</v>
      </c>
      <c r="B702" s="219" t="s">
        <v>2013</v>
      </c>
      <c r="C702" s="219" t="s">
        <v>443</v>
      </c>
      <c r="D702" s="219" t="s">
        <v>2047</v>
      </c>
      <c r="E702" s="219" t="s">
        <v>184</v>
      </c>
      <c r="F702" s="219" t="s">
        <v>431</v>
      </c>
      <c r="G702" s="219" t="s">
        <v>329</v>
      </c>
      <c r="H702" s="219" t="s">
        <v>181</v>
      </c>
      <c r="I702" s="220">
        <v>2.2000000000000002</v>
      </c>
      <c r="J702" s="220">
        <f>IF(TRIM(Tabela12[[#This Row],[Obračunska enota]])="1 Month(s)",Tabela12[[#This Row],[MAXIMUM RESALE PRICE (MRP) cena brez DDV]]*12,IF(TRIM(Tabela12[[#This Row],[Obračunska enota]])="3 Year(s)",Tabela12[[#This Row],[MAXIMUM RESALE PRICE (MRP) cena brez DDV]]/3,Tabela12[[#This Row],[MAXIMUM RESALE PRICE (MRP) cena brez DDV]]))</f>
        <v>26.400000000000002</v>
      </c>
      <c r="K702" s="228">
        <f>MPSA!$J702*1.22</f>
        <v>32.207999999999998</v>
      </c>
      <c r="L702" s="45"/>
      <c r="M702" s="49">
        <f t="shared" si="11"/>
        <v>0</v>
      </c>
      <c r="N702" s="49">
        <f>MPSA!$M702*1.22</f>
        <v>0</v>
      </c>
    </row>
    <row r="703" spans="1:14">
      <c r="A703" s="219" t="s">
        <v>1813</v>
      </c>
      <c r="B703" s="219" t="s">
        <v>2014</v>
      </c>
      <c r="C703" s="219" t="s">
        <v>443</v>
      </c>
      <c r="D703" s="219" t="s">
        <v>2047</v>
      </c>
      <c r="E703" s="219" t="s">
        <v>184</v>
      </c>
      <c r="F703" s="219" t="s">
        <v>431</v>
      </c>
      <c r="G703" s="219" t="s">
        <v>329</v>
      </c>
      <c r="H703" s="219" t="s">
        <v>181</v>
      </c>
      <c r="I703" s="220">
        <v>8</v>
      </c>
      <c r="J703" s="220">
        <f>IF(TRIM(Tabela12[[#This Row],[Obračunska enota]])="1 Month(s)",Tabela12[[#This Row],[MAXIMUM RESALE PRICE (MRP) cena brez DDV]]*12,IF(TRIM(Tabela12[[#This Row],[Obračunska enota]])="3 Year(s)",Tabela12[[#This Row],[MAXIMUM RESALE PRICE (MRP) cena brez DDV]]/3,Tabela12[[#This Row],[MAXIMUM RESALE PRICE (MRP) cena brez DDV]]))</f>
        <v>96</v>
      </c>
      <c r="K703" s="228">
        <f>MPSA!$J703*1.22</f>
        <v>117.12</v>
      </c>
      <c r="L703" s="45"/>
      <c r="M703" s="49">
        <f t="shared" si="11"/>
        <v>0</v>
      </c>
      <c r="N703" s="49">
        <f>MPSA!$M703*1.22</f>
        <v>0</v>
      </c>
    </row>
    <row r="704" spans="1:14">
      <c r="A704" s="219" t="s">
        <v>1814</v>
      </c>
      <c r="B704" s="219" t="s">
        <v>2015</v>
      </c>
      <c r="C704" s="219" t="s">
        <v>443</v>
      </c>
      <c r="D704" s="219" t="s">
        <v>2047</v>
      </c>
      <c r="E704" s="219" t="s">
        <v>184</v>
      </c>
      <c r="F704" s="219" t="s">
        <v>431</v>
      </c>
      <c r="G704" s="219" t="s">
        <v>329</v>
      </c>
      <c r="H704" s="219" t="s">
        <v>181</v>
      </c>
      <c r="I704" s="220">
        <v>31.5</v>
      </c>
      <c r="J704" s="220">
        <f>IF(TRIM(Tabela12[[#This Row],[Obračunska enota]])="1 Month(s)",Tabela12[[#This Row],[MAXIMUM RESALE PRICE (MRP) cena brez DDV]]*12,IF(TRIM(Tabela12[[#This Row],[Obračunska enota]])="3 Year(s)",Tabela12[[#This Row],[MAXIMUM RESALE PRICE (MRP) cena brez DDV]]/3,Tabela12[[#This Row],[MAXIMUM RESALE PRICE (MRP) cena brez DDV]]))</f>
        <v>378</v>
      </c>
      <c r="K704" s="228">
        <f>MPSA!$J704*1.22</f>
        <v>461.15999999999997</v>
      </c>
      <c r="L704" s="45"/>
      <c r="M704" s="49">
        <f t="shared" si="11"/>
        <v>0</v>
      </c>
      <c r="N704" s="49">
        <f>MPSA!$M704*1.22</f>
        <v>0</v>
      </c>
    </row>
    <row r="705" spans="1:14">
      <c r="A705" s="219" t="s">
        <v>1815</v>
      </c>
      <c r="B705" s="219" t="s">
        <v>2016</v>
      </c>
      <c r="C705" s="219" t="s">
        <v>443</v>
      </c>
      <c r="D705" s="219" t="s">
        <v>2047</v>
      </c>
      <c r="E705" s="219" t="s">
        <v>181</v>
      </c>
      <c r="F705" s="219" t="s">
        <v>431</v>
      </c>
      <c r="G705" s="219" t="s">
        <v>329</v>
      </c>
      <c r="H705" s="219" t="s">
        <v>181</v>
      </c>
      <c r="I705" s="220">
        <v>31.5</v>
      </c>
      <c r="J705" s="220">
        <f>IF(TRIM(Tabela12[[#This Row],[Obračunska enota]])="1 Month(s)",Tabela12[[#This Row],[MAXIMUM RESALE PRICE (MRP) cena brez DDV]]*12,IF(TRIM(Tabela12[[#This Row],[Obračunska enota]])="3 Year(s)",Tabela12[[#This Row],[MAXIMUM RESALE PRICE (MRP) cena brez DDV]]/3,Tabela12[[#This Row],[MAXIMUM RESALE PRICE (MRP) cena brez DDV]]))</f>
        <v>378</v>
      </c>
      <c r="K705" s="228">
        <f>MPSA!$J705*1.22</f>
        <v>461.15999999999997</v>
      </c>
      <c r="L705" s="45"/>
      <c r="M705" s="49">
        <f t="shared" si="11"/>
        <v>0</v>
      </c>
      <c r="N705" s="49">
        <f>MPSA!$M705*1.22</f>
        <v>0</v>
      </c>
    </row>
    <row r="706" spans="1:14">
      <c r="A706" s="219" t="s">
        <v>1816</v>
      </c>
      <c r="B706" s="219" t="s">
        <v>2017</v>
      </c>
      <c r="C706" s="219" t="s">
        <v>440</v>
      </c>
      <c r="D706" s="219" t="s">
        <v>2047</v>
      </c>
      <c r="E706" s="219" t="s">
        <v>184</v>
      </c>
      <c r="F706" s="219" t="s">
        <v>431</v>
      </c>
      <c r="G706" s="219" t="s">
        <v>329</v>
      </c>
      <c r="H706" s="219" t="s">
        <v>181</v>
      </c>
      <c r="I706" s="220">
        <v>35.200000000000003</v>
      </c>
      <c r="J706" s="220">
        <f>IF(TRIM(Tabela12[[#This Row],[Obračunska enota]])="1 Month(s)",Tabela12[[#This Row],[MAXIMUM RESALE PRICE (MRP) cena brez DDV]]*12,IF(TRIM(Tabela12[[#This Row],[Obračunska enota]])="3 Year(s)",Tabela12[[#This Row],[MAXIMUM RESALE PRICE (MRP) cena brez DDV]]/3,Tabela12[[#This Row],[MAXIMUM RESALE PRICE (MRP) cena brez DDV]]))</f>
        <v>422.40000000000003</v>
      </c>
      <c r="K706" s="228">
        <f>MPSA!$J706*1.22</f>
        <v>515.32799999999997</v>
      </c>
      <c r="L706" s="45"/>
      <c r="M706" s="49">
        <f t="shared" si="11"/>
        <v>0</v>
      </c>
      <c r="N706" s="49">
        <f>MPSA!$M706*1.22</f>
        <v>0</v>
      </c>
    </row>
    <row r="707" spans="1:14">
      <c r="A707" s="219" t="s">
        <v>1817</v>
      </c>
      <c r="B707" s="219" t="s">
        <v>2018</v>
      </c>
      <c r="C707" s="219" t="s">
        <v>443</v>
      </c>
      <c r="D707" s="219" t="s">
        <v>2047</v>
      </c>
      <c r="E707" s="219" t="s">
        <v>184</v>
      </c>
      <c r="F707" s="219" t="s">
        <v>431</v>
      </c>
      <c r="G707" s="219" t="s">
        <v>329</v>
      </c>
      <c r="H707" s="219" t="s">
        <v>181</v>
      </c>
      <c r="I707" s="220">
        <v>52.4</v>
      </c>
      <c r="J707" s="220">
        <f>IF(TRIM(Tabela12[[#This Row],[Obračunska enota]])="1 Month(s)",Tabela12[[#This Row],[MAXIMUM RESALE PRICE (MRP) cena brez DDV]]*12,IF(TRIM(Tabela12[[#This Row],[Obračunska enota]])="3 Year(s)",Tabela12[[#This Row],[MAXIMUM RESALE PRICE (MRP) cena brez DDV]]/3,Tabela12[[#This Row],[MAXIMUM RESALE PRICE (MRP) cena brez DDV]]))</f>
        <v>628.79999999999995</v>
      </c>
      <c r="K707" s="228">
        <f>MPSA!$J707*1.22</f>
        <v>767.13599999999997</v>
      </c>
      <c r="L707" s="45"/>
      <c r="M707" s="49">
        <f t="shared" si="11"/>
        <v>0</v>
      </c>
      <c r="N707" s="49">
        <f>MPSA!$M707*1.22</f>
        <v>0</v>
      </c>
    </row>
    <row r="708" spans="1:14">
      <c r="A708" s="219" t="s">
        <v>1818</v>
      </c>
      <c r="B708" s="219" t="s">
        <v>453</v>
      </c>
      <c r="C708" s="219" t="s">
        <v>440</v>
      </c>
      <c r="D708" s="219" t="s">
        <v>2047</v>
      </c>
      <c r="E708" s="219" t="s">
        <v>184</v>
      </c>
      <c r="F708" s="219" t="s">
        <v>431</v>
      </c>
      <c r="G708" s="219" t="s">
        <v>329</v>
      </c>
      <c r="H708" s="219" t="s">
        <v>181</v>
      </c>
      <c r="I708" s="220">
        <v>10.6</v>
      </c>
      <c r="J708" s="220">
        <f>IF(TRIM(Tabela12[[#This Row],[Obračunska enota]])="1 Month(s)",Tabela12[[#This Row],[MAXIMUM RESALE PRICE (MRP) cena brez DDV]]*12,IF(TRIM(Tabela12[[#This Row],[Obračunska enota]])="3 Year(s)",Tabela12[[#This Row],[MAXIMUM RESALE PRICE (MRP) cena brez DDV]]/3,Tabela12[[#This Row],[MAXIMUM RESALE PRICE (MRP) cena brez DDV]]))</f>
        <v>127.19999999999999</v>
      </c>
      <c r="K708" s="228">
        <f>MPSA!$J708*1.22</f>
        <v>155.18399999999997</v>
      </c>
      <c r="L708" s="45"/>
      <c r="M708" s="49">
        <f t="shared" si="11"/>
        <v>0</v>
      </c>
      <c r="N708" s="49">
        <f>MPSA!$M708*1.22</f>
        <v>0</v>
      </c>
    </row>
    <row r="709" spans="1:14">
      <c r="A709" s="219" t="s">
        <v>1818</v>
      </c>
      <c r="B709" s="219" t="s">
        <v>453</v>
      </c>
      <c r="C709" s="219" t="s">
        <v>440</v>
      </c>
      <c r="D709" s="219" t="s">
        <v>2047</v>
      </c>
      <c r="E709" s="219" t="s">
        <v>184</v>
      </c>
      <c r="F709" s="219" t="s">
        <v>431</v>
      </c>
      <c r="G709" s="219" t="s">
        <v>329</v>
      </c>
      <c r="H709" s="219" t="s">
        <v>434</v>
      </c>
      <c r="I709" s="220">
        <v>13.7</v>
      </c>
      <c r="J709" s="220">
        <f>IF(TRIM(Tabela12[[#This Row],[Obračunska enota]])="1 Month(s)",Tabela12[[#This Row],[MAXIMUM RESALE PRICE (MRP) cena brez DDV]]*12,IF(TRIM(Tabela12[[#This Row],[Obračunska enota]])="3 Year(s)",Tabela12[[#This Row],[MAXIMUM RESALE PRICE (MRP) cena brez DDV]]/3,Tabela12[[#This Row],[MAXIMUM RESALE PRICE (MRP) cena brez DDV]]))</f>
        <v>164.39999999999998</v>
      </c>
      <c r="K709" s="228">
        <f>MPSA!$J709*1.22</f>
        <v>200.56799999999996</v>
      </c>
      <c r="L709" s="45"/>
      <c r="M709" s="49">
        <f t="shared" si="11"/>
        <v>0</v>
      </c>
      <c r="N709" s="49">
        <f>MPSA!$M709*1.22</f>
        <v>0</v>
      </c>
    </row>
    <row r="710" spans="1:14">
      <c r="A710" s="219" t="s">
        <v>1819</v>
      </c>
      <c r="B710" s="219" t="s">
        <v>2019</v>
      </c>
      <c r="C710" s="219" t="s">
        <v>440</v>
      </c>
      <c r="D710" s="219" t="s">
        <v>2047</v>
      </c>
      <c r="E710" s="219" t="s">
        <v>184</v>
      </c>
      <c r="F710" s="219" t="s">
        <v>2049</v>
      </c>
      <c r="G710" s="219" t="s">
        <v>329</v>
      </c>
      <c r="H710" s="219" t="s">
        <v>181</v>
      </c>
      <c r="I710" s="220">
        <v>8.5</v>
      </c>
      <c r="J710" s="220">
        <f>IF(TRIM(Tabela12[[#This Row],[Obračunska enota]])="1 Month(s)",Tabela12[[#This Row],[MAXIMUM RESALE PRICE (MRP) cena brez DDV]]*12,IF(TRIM(Tabela12[[#This Row],[Obračunska enota]])="3 Year(s)",Tabela12[[#This Row],[MAXIMUM RESALE PRICE (MRP) cena brez DDV]]/3,Tabela12[[#This Row],[MAXIMUM RESALE PRICE (MRP) cena brez DDV]]))</f>
        <v>102</v>
      </c>
      <c r="K710" s="228">
        <f>MPSA!$J710*1.22</f>
        <v>124.44</v>
      </c>
      <c r="L710" s="45"/>
      <c r="M710" s="49">
        <f t="shared" si="11"/>
        <v>0</v>
      </c>
      <c r="N710" s="49">
        <f>MPSA!$M710*1.22</f>
        <v>0</v>
      </c>
    </row>
    <row r="711" spans="1:14">
      <c r="A711" s="219" t="s">
        <v>1819</v>
      </c>
      <c r="B711" s="219" t="s">
        <v>2019</v>
      </c>
      <c r="C711" s="219" t="s">
        <v>440</v>
      </c>
      <c r="D711" s="219" t="s">
        <v>2047</v>
      </c>
      <c r="E711" s="219" t="s">
        <v>184</v>
      </c>
      <c r="F711" s="219" t="s">
        <v>2049</v>
      </c>
      <c r="G711" s="219" t="s">
        <v>329</v>
      </c>
      <c r="H711" s="219" t="s">
        <v>434</v>
      </c>
      <c r="I711" s="220">
        <v>11</v>
      </c>
      <c r="J711" s="220">
        <f>IF(TRIM(Tabela12[[#This Row],[Obračunska enota]])="1 Month(s)",Tabela12[[#This Row],[MAXIMUM RESALE PRICE (MRP) cena brez DDV]]*12,IF(TRIM(Tabela12[[#This Row],[Obračunska enota]])="3 Year(s)",Tabela12[[#This Row],[MAXIMUM RESALE PRICE (MRP) cena brez DDV]]/3,Tabela12[[#This Row],[MAXIMUM RESALE PRICE (MRP) cena brez DDV]]))</f>
        <v>132</v>
      </c>
      <c r="K711" s="228">
        <f>MPSA!$J711*1.22</f>
        <v>161.04</v>
      </c>
      <c r="L711" s="45"/>
      <c r="M711" s="49">
        <f t="shared" si="11"/>
        <v>0</v>
      </c>
      <c r="N711" s="49">
        <f>MPSA!$M711*1.22</f>
        <v>0</v>
      </c>
    </row>
    <row r="712" spans="1:14">
      <c r="A712" s="219" t="s">
        <v>1820</v>
      </c>
      <c r="B712" s="219" t="s">
        <v>2020</v>
      </c>
      <c r="C712" s="219" t="s">
        <v>440</v>
      </c>
      <c r="D712" s="219" t="s">
        <v>2047</v>
      </c>
      <c r="E712" s="219" t="s">
        <v>184</v>
      </c>
      <c r="F712" s="219" t="s">
        <v>2049</v>
      </c>
      <c r="G712" s="219" t="s">
        <v>329</v>
      </c>
      <c r="H712" s="219" t="s">
        <v>181</v>
      </c>
      <c r="I712" s="220">
        <v>6.4</v>
      </c>
      <c r="J712" s="220">
        <f>IF(TRIM(Tabela12[[#This Row],[Obračunska enota]])="1 Month(s)",Tabela12[[#This Row],[MAXIMUM RESALE PRICE (MRP) cena brez DDV]]*12,IF(TRIM(Tabela12[[#This Row],[Obračunska enota]])="3 Year(s)",Tabela12[[#This Row],[MAXIMUM RESALE PRICE (MRP) cena brez DDV]]/3,Tabela12[[#This Row],[MAXIMUM RESALE PRICE (MRP) cena brez DDV]]))</f>
        <v>76.800000000000011</v>
      </c>
      <c r="K712" s="228">
        <f>MPSA!$J712*1.22</f>
        <v>93.696000000000012</v>
      </c>
      <c r="L712" s="45"/>
      <c r="M712" s="49">
        <f t="shared" si="11"/>
        <v>0</v>
      </c>
      <c r="N712" s="49">
        <f>MPSA!$M712*1.22</f>
        <v>0</v>
      </c>
    </row>
    <row r="713" spans="1:14">
      <c r="A713" s="219" t="s">
        <v>1820</v>
      </c>
      <c r="B713" s="219" t="s">
        <v>2020</v>
      </c>
      <c r="C713" s="219" t="s">
        <v>440</v>
      </c>
      <c r="D713" s="219" t="s">
        <v>2047</v>
      </c>
      <c r="E713" s="219" t="s">
        <v>184</v>
      </c>
      <c r="F713" s="219" t="s">
        <v>2049</v>
      </c>
      <c r="G713" s="219" t="s">
        <v>329</v>
      </c>
      <c r="H713" s="219" t="s">
        <v>434</v>
      </c>
      <c r="I713" s="220">
        <v>8.3000000000000007</v>
      </c>
      <c r="J713" s="220">
        <f>IF(TRIM(Tabela12[[#This Row],[Obračunska enota]])="1 Month(s)",Tabela12[[#This Row],[MAXIMUM RESALE PRICE (MRP) cena brez DDV]]*12,IF(TRIM(Tabela12[[#This Row],[Obračunska enota]])="3 Year(s)",Tabela12[[#This Row],[MAXIMUM RESALE PRICE (MRP) cena brez DDV]]/3,Tabela12[[#This Row],[MAXIMUM RESALE PRICE (MRP) cena brez DDV]]))</f>
        <v>99.600000000000009</v>
      </c>
      <c r="K713" s="228">
        <f>MPSA!$J713*1.22</f>
        <v>121.51200000000001</v>
      </c>
      <c r="L713" s="45"/>
      <c r="M713" s="49">
        <f t="shared" si="11"/>
        <v>0</v>
      </c>
      <c r="N713" s="49">
        <f>MPSA!$M713*1.22</f>
        <v>0</v>
      </c>
    </row>
    <row r="714" spans="1:14">
      <c r="A714" s="219" t="s">
        <v>1821</v>
      </c>
      <c r="B714" s="219" t="s">
        <v>2021</v>
      </c>
      <c r="C714" s="219" t="s">
        <v>440</v>
      </c>
      <c r="D714" s="219" t="s">
        <v>2047</v>
      </c>
      <c r="E714" s="219" t="s">
        <v>184</v>
      </c>
      <c r="F714" s="219" t="s">
        <v>2049</v>
      </c>
      <c r="G714" s="219" t="s">
        <v>329</v>
      </c>
      <c r="H714" s="219" t="s">
        <v>181</v>
      </c>
      <c r="I714" s="220">
        <v>5.3</v>
      </c>
      <c r="J714" s="220">
        <f>IF(TRIM(Tabela12[[#This Row],[Obračunska enota]])="1 Month(s)",Tabela12[[#This Row],[MAXIMUM RESALE PRICE (MRP) cena brez DDV]]*12,IF(TRIM(Tabela12[[#This Row],[Obračunska enota]])="3 Year(s)",Tabela12[[#This Row],[MAXIMUM RESALE PRICE (MRP) cena brez DDV]]/3,Tabela12[[#This Row],[MAXIMUM RESALE PRICE (MRP) cena brez DDV]]))</f>
        <v>63.599999999999994</v>
      </c>
      <c r="K714" s="228">
        <f>MPSA!$J714*1.22</f>
        <v>77.591999999999985</v>
      </c>
      <c r="L714" s="45"/>
      <c r="M714" s="49">
        <f t="shared" si="11"/>
        <v>0</v>
      </c>
      <c r="N714" s="49">
        <f>MPSA!$M714*1.22</f>
        <v>0</v>
      </c>
    </row>
    <row r="715" spans="1:14">
      <c r="A715" s="219" t="s">
        <v>1821</v>
      </c>
      <c r="B715" s="219" t="s">
        <v>2021</v>
      </c>
      <c r="C715" s="219" t="s">
        <v>440</v>
      </c>
      <c r="D715" s="219" t="s">
        <v>2047</v>
      </c>
      <c r="E715" s="219" t="s">
        <v>184</v>
      </c>
      <c r="F715" s="219" t="s">
        <v>2049</v>
      </c>
      <c r="G715" s="219" t="s">
        <v>329</v>
      </c>
      <c r="H715" s="219" t="s">
        <v>434</v>
      </c>
      <c r="I715" s="220">
        <v>6.9</v>
      </c>
      <c r="J715" s="220">
        <f>IF(TRIM(Tabela12[[#This Row],[Obračunska enota]])="1 Month(s)",Tabela12[[#This Row],[MAXIMUM RESALE PRICE (MRP) cena brez DDV]]*12,IF(TRIM(Tabela12[[#This Row],[Obračunska enota]])="3 Year(s)",Tabela12[[#This Row],[MAXIMUM RESALE PRICE (MRP) cena brez DDV]]/3,Tabela12[[#This Row],[MAXIMUM RESALE PRICE (MRP) cena brez DDV]]))</f>
        <v>82.800000000000011</v>
      </c>
      <c r="K715" s="228">
        <f>MPSA!$J715*1.22</f>
        <v>101.01600000000001</v>
      </c>
      <c r="L715" s="45"/>
      <c r="M715" s="49">
        <f t="shared" si="11"/>
        <v>0</v>
      </c>
      <c r="N715" s="49">
        <f>MPSA!$M715*1.22</f>
        <v>0</v>
      </c>
    </row>
    <row r="716" spans="1:14">
      <c r="A716" s="219" t="s">
        <v>1822</v>
      </c>
      <c r="B716" s="219" t="s">
        <v>2022</v>
      </c>
      <c r="C716" s="219" t="s">
        <v>440</v>
      </c>
      <c r="D716" s="219" t="s">
        <v>2047</v>
      </c>
      <c r="E716" s="219" t="s">
        <v>184</v>
      </c>
      <c r="F716" s="219" t="s">
        <v>2049</v>
      </c>
      <c r="G716" s="219" t="s">
        <v>329</v>
      </c>
      <c r="H716" s="219" t="s">
        <v>181</v>
      </c>
      <c r="I716" s="220">
        <v>8.1999999999999993</v>
      </c>
      <c r="J716" s="220">
        <f>IF(TRIM(Tabela12[[#This Row],[Obračunska enota]])="1 Month(s)",Tabela12[[#This Row],[MAXIMUM RESALE PRICE (MRP) cena brez DDV]]*12,IF(TRIM(Tabela12[[#This Row],[Obračunska enota]])="3 Year(s)",Tabela12[[#This Row],[MAXIMUM RESALE PRICE (MRP) cena brez DDV]]/3,Tabela12[[#This Row],[MAXIMUM RESALE PRICE (MRP) cena brez DDV]]))</f>
        <v>98.399999999999991</v>
      </c>
      <c r="K716" s="228">
        <f>MPSA!$J716*1.22</f>
        <v>120.04799999999999</v>
      </c>
      <c r="L716" s="45"/>
      <c r="M716" s="49">
        <f t="shared" si="11"/>
        <v>0</v>
      </c>
      <c r="N716" s="49">
        <f>MPSA!$M716*1.22</f>
        <v>0</v>
      </c>
    </row>
    <row r="717" spans="1:14">
      <c r="A717" s="219" t="s">
        <v>1823</v>
      </c>
      <c r="B717" s="219" t="s">
        <v>2023</v>
      </c>
      <c r="C717" s="219" t="s">
        <v>440</v>
      </c>
      <c r="D717" s="219" t="s">
        <v>2047</v>
      </c>
      <c r="E717" s="219" t="s">
        <v>184</v>
      </c>
      <c r="F717" s="219" t="s">
        <v>2049</v>
      </c>
      <c r="G717" s="219" t="s">
        <v>329</v>
      </c>
      <c r="H717" s="219" t="s">
        <v>181</v>
      </c>
      <c r="I717" s="220">
        <v>5.3</v>
      </c>
      <c r="J717" s="220">
        <f>IF(TRIM(Tabela12[[#This Row],[Obračunska enota]])="1 Month(s)",Tabela12[[#This Row],[MAXIMUM RESALE PRICE (MRP) cena brez DDV]]*12,IF(TRIM(Tabela12[[#This Row],[Obračunska enota]])="3 Year(s)",Tabela12[[#This Row],[MAXIMUM RESALE PRICE (MRP) cena brez DDV]]/3,Tabela12[[#This Row],[MAXIMUM RESALE PRICE (MRP) cena brez DDV]]))</f>
        <v>63.599999999999994</v>
      </c>
      <c r="K717" s="228">
        <f>MPSA!$J717*1.22</f>
        <v>77.591999999999985</v>
      </c>
      <c r="L717" s="45"/>
      <c r="M717" s="49">
        <f t="shared" si="11"/>
        <v>0</v>
      </c>
      <c r="N717" s="49">
        <f>MPSA!$M717*1.22</f>
        <v>0</v>
      </c>
    </row>
    <row r="718" spans="1:14">
      <c r="A718" s="219" t="s">
        <v>1824</v>
      </c>
      <c r="B718" s="219" t="s">
        <v>2024</v>
      </c>
      <c r="C718" s="219" t="s">
        <v>440</v>
      </c>
      <c r="D718" s="219" t="s">
        <v>2047</v>
      </c>
      <c r="E718" s="219" t="s">
        <v>184</v>
      </c>
      <c r="F718" s="219" t="s">
        <v>2049</v>
      </c>
      <c r="G718" s="219" t="s">
        <v>329</v>
      </c>
      <c r="H718" s="219" t="s">
        <v>181</v>
      </c>
      <c r="I718" s="220">
        <v>0</v>
      </c>
      <c r="J718" s="220">
        <f>IF(TRIM(Tabela12[[#This Row],[Obračunska enota]])="1 Month(s)",Tabela12[[#This Row],[MAXIMUM RESALE PRICE (MRP) cena brez DDV]]*12,IF(TRIM(Tabela12[[#This Row],[Obračunska enota]])="3 Year(s)",Tabela12[[#This Row],[MAXIMUM RESALE PRICE (MRP) cena brez DDV]]/3,Tabela12[[#This Row],[MAXIMUM RESALE PRICE (MRP) cena brez DDV]]))</f>
        <v>0</v>
      </c>
      <c r="K718" s="228">
        <f>MPSA!$J718*1.22</f>
        <v>0</v>
      </c>
      <c r="L718" s="45"/>
      <c r="M718" s="49">
        <f t="shared" si="11"/>
        <v>0</v>
      </c>
      <c r="N718" s="49">
        <f>MPSA!$M718*1.22</f>
        <v>0</v>
      </c>
    </row>
    <row r="719" spans="1:14">
      <c r="A719" s="219" t="s">
        <v>1825</v>
      </c>
      <c r="B719" s="219" t="s">
        <v>2025</v>
      </c>
      <c r="C719" s="219" t="s">
        <v>440</v>
      </c>
      <c r="D719" s="219" t="s">
        <v>2047</v>
      </c>
      <c r="E719" s="219" t="s">
        <v>184</v>
      </c>
      <c r="F719" s="219" t="s">
        <v>2049</v>
      </c>
      <c r="G719" s="219" t="s">
        <v>329</v>
      </c>
      <c r="H719" s="219" t="s">
        <v>181</v>
      </c>
      <c r="I719" s="220">
        <v>0</v>
      </c>
      <c r="J719" s="220">
        <f>IF(TRIM(Tabela12[[#This Row],[Obračunska enota]])="1 Month(s)",Tabela12[[#This Row],[MAXIMUM RESALE PRICE (MRP) cena brez DDV]]*12,IF(TRIM(Tabela12[[#This Row],[Obračunska enota]])="3 Year(s)",Tabela12[[#This Row],[MAXIMUM RESALE PRICE (MRP) cena brez DDV]]/3,Tabela12[[#This Row],[MAXIMUM RESALE PRICE (MRP) cena brez DDV]]))</f>
        <v>0</v>
      </c>
      <c r="K719" s="228">
        <f>MPSA!$J719*1.22</f>
        <v>0</v>
      </c>
      <c r="L719" s="45"/>
      <c r="M719" s="49">
        <f t="shared" si="11"/>
        <v>0</v>
      </c>
      <c r="N719" s="49">
        <f>MPSA!$M719*1.22</f>
        <v>0</v>
      </c>
    </row>
    <row r="720" spans="1:14">
      <c r="A720" s="219" t="s">
        <v>1826</v>
      </c>
      <c r="B720" s="219" t="s">
        <v>439</v>
      </c>
      <c r="C720" s="219" t="s">
        <v>440</v>
      </c>
      <c r="D720" s="219" t="s">
        <v>2047</v>
      </c>
      <c r="E720" s="219" t="s">
        <v>184</v>
      </c>
      <c r="F720" s="219" t="s">
        <v>431</v>
      </c>
      <c r="G720" s="219" t="s">
        <v>329</v>
      </c>
      <c r="H720" s="219" t="s">
        <v>181</v>
      </c>
      <c r="I720" s="220">
        <v>32</v>
      </c>
      <c r="J720" s="220">
        <f>IF(TRIM(Tabela12[[#This Row],[Obračunska enota]])="1 Month(s)",Tabela12[[#This Row],[MAXIMUM RESALE PRICE (MRP) cena brez DDV]]*12,IF(TRIM(Tabela12[[#This Row],[Obračunska enota]])="3 Year(s)",Tabela12[[#This Row],[MAXIMUM RESALE PRICE (MRP) cena brez DDV]]/3,Tabela12[[#This Row],[MAXIMUM RESALE PRICE (MRP) cena brez DDV]]))</f>
        <v>384</v>
      </c>
      <c r="K720" s="228">
        <f>MPSA!$J720*1.22</f>
        <v>468.48</v>
      </c>
      <c r="L720" s="45"/>
      <c r="M720" s="49">
        <f t="shared" si="11"/>
        <v>0</v>
      </c>
      <c r="N720" s="49">
        <f>MPSA!$M720*1.22</f>
        <v>0</v>
      </c>
    </row>
    <row r="721" spans="1:14">
      <c r="A721" s="219" t="s">
        <v>1827</v>
      </c>
      <c r="B721" s="219" t="s">
        <v>2026</v>
      </c>
      <c r="C721" s="219" t="s">
        <v>440</v>
      </c>
      <c r="D721" s="219" t="s">
        <v>2047</v>
      </c>
      <c r="E721" s="219" t="s">
        <v>184</v>
      </c>
      <c r="F721" s="219" t="s">
        <v>2049</v>
      </c>
      <c r="G721" s="219" t="s">
        <v>329</v>
      </c>
      <c r="H721" s="219" t="s">
        <v>181</v>
      </c>
      <c r="I721" s="220">
        <v>29.9</v>
      </c>
      <c r="J721" s="220">
        <f>IF(TRIM(Tabela12[[#This Row],[Obračunska enota]])="1 Month(s)",Tabela12[[#This Row],[MAXIMUM RESALE PRICE (MRP) cena brez DDV]]*12,IF(TRIM(Tabela12[[#This Row],[Obračunska enota]])="3 Year(s)",Tabela12[[#This Row],[MAXIMUM RESALE PRICE (MRP) cena brez DDV]]/3,Tabela12[[#This Row],[MAXIMUM RESALE PRICE (MRP) cena brez DDV]]))</f>
        <v>358.79999999999995</v>
      </c>
      <c r="K721" s="228">
        <f>MPSA!$J721*1.22</f>
        <v>437.73599999999993</v>
      </c>
      <c r="L721" s="45"/>
      <c r="M721" s="49">
        <f t="shared" si="11"/>
        <v>0</v>
      </c>
      <c r="N721" s="49">
        <f>MPSA!$M721*1.22</f>
        <v>0</v>
      </c>
    </row>
    <row r="722" spans="1:14">
      <c r="A722" s="219" t="s">
        <v>1828</v>
      </c>
      <c r="B722" s="219" t="s">
        <v>2027</v>
      </c>
      <c r="C722" s="219" t="s">
        <v>440</v>
      </c>
      <c r="D722" s="219" t="s">
        <v>2047</v>
      </c>
      <c r="E722" s="219" t="s">
        <v>184</v>
      </c>
      <c r="F722" s="219" t="s">
        <v>2049</v>
      </c>
      <c r="G722" s="219" t="s">
        <v>329</v>
      </c>
      <c r="H722" s="219" t="s">
        <v>181</v>
      </c>
      <c r="I722" s="220">
        <v>27.8</v>
      </c>
      <c r="J722" s="220">
        <f>IF(TRIM(Tabela12[[#This Row],[Obračunska enota]])="1 Month(s)",Tabela12[[#This Row],[MAXIMUM RESALE PRICE (MRP) cena brez DDV]]*12,IF(TRIM(Tabela12[[#This Row],[Obračunska enota]])="3 Year(s)",Tabela12[[#This Row],[MAXIMUM RESALE PRICE (MRP) cena brez DDV]]/3,Tabela12[[#This Row],[MAXIMUM RESALE PRICE (MRP) cena brez DDV]]))</f>
        <v>333.6</v>
      </c>
      <c r="K722" s="228">
        <f>MPSA!$J722*1.22</f>
        <v>406.99200000000002</v>
      </c>
      <c r="L722" s="45"/>
      <c r="M722" s="49">
        <f t="shared" si="11"/>
        <v>0</v>
      </c>
      <c r="N722" s="49">
        <f>MPSA!$M722*1.22</f>
        <v>0</v>
      </c>
    </row>
    <row r="723" spans="1:14">
      <c r="A723" s="219" t="s">
        <v>1829</v>
      </c>
      <c r="B723" s="219" t="s">
        <v>2028</v>
      </c>
      <c r="C723" s="219" t="s">
        <v>440</v>
      </c>
      <c r="D723" s="219" t="s">
        <v>2047</v>
      </c>
      <c r="E723" s="219" t="s">
        <v>184</v>
      </c>
      <c r="F723" s="219" t="s">
        <v>2049</v>
      </c>
      <c r="G723" s="219" t="s">
        <v>329</v>
      </c>
      <c r="H723" s="219" t="s">
        <v>181</v>
      </c>
      <c r="I723" s="220">
        <v>23.6</v>
      </c>
      <c r="J723" s="220">
        <f>IF(TRIM(Tabela12[[#This Row],[Obračunska enota]])="1 Month(s)",Tabela12[[#This Row],[MAXIMUM RESALE PRICE (MRP) cena brez DDV]]*12,IF(TRIM(Tabela12[[#This Row],[Obračunska enota]])="3 Year(s)",Tabela12[[#This Row],[MAXIMUM RESALE PRICE (MRP) cena brez DDV]]/3,Tabela12[[#This Row],[MAXIMUM RESALE PRICE (MRP) cena brez DDV]]))</f>
        <v>283.20000000000005</v>
      </c>
      <c r="K723" s="228">
        <f>MPSA!$J723*1.22</f>
        <v>345.50400000000008</v>
      </c>
      <c r="L723" s="45"/>
      <c r="M723" s="49">
        <f t="shared" si="11"/>
        <v>0</v>
      </c>
      <c r="N723" s="49">
        <f>MPSA!$M723*1.22</f>
        <v>0</v>
      </c>
    </row>
    <row r="724" spans="1:14">
      <c r="A724" s="219" t="s">
        <v>1830</v>
      </c>
      <c r="B724" s="219" t="s">
        <v>2029</v>
      </c>
      <c r="C724" s="219" t="s">
        <v>440</v>
      </c>
      <c r="D724" s="219" t="s">
        <v>2047</v>
      </c>
      <c r="E724" s="219" t="s">
        <v>184</v>
      </c>
      <c r="F724" s="219" t="s">
        <v>2049</v>
      </c>
      <c r="G724" s="219" t="s">
        <v>329</v>
      </c>
      <c r="H724" s="219" t="s">
        <v>181</v>
      </c>
      <c r="I724" s="220">
        <v>13.3</v>
      </c>
      <c r="J724" s="220">
        <f>IF(TRIM(Tabela12[[#This Row],[Obračunska enota]])="1 Month(s)",Tabela12[[#This Row],[MAXIMUM RESALE PRICE (MRP) cena brez DDV]]*12,IF(TRIM(Tabela12[[#This Row],[Obračunska enota]])="3 Year(s)",Tabela12[[#This Row],[MAXIMUM RESALE PRICE (MRP) cena brez DDV]]/3,Tabela12[[#This Row],[MAXIMUM RESALE PRICE (MRP) cena brez DDV]]))</f>
        <v>159.60000000000002</v>
      </c>
      <c r="K724" s="228">
        <f>MPSA!$J724*1.22</f>
        <v>194.71200000000002</v>
      </c>
      <c r="L724" s="45"/>
      <c r="M724" s="49">
        <f t="shared" si="11"/>
        <v>0</v>
      </c>
      <c r="N724" s="49">
        <f>MPSA!$M724*1.22</f>
        <v>0</v>
      </c>
    </row>
    <row r="725" spans="1:14">
      <c r="A725" s="219" t="s">
        <v>1831</v>
      </c>
      <c r="B725" s="219" t="s">
        <v>2030</v>
      </c>
      <c r="C725" s="219" t="s">
        <v>440</v>
      </c>
      <c r="D725" s="219" t="s">
        <v>2047</v>
      </c>
      <c r="E725" s="219" t="s">
        <v>184</v>
      </c>
      <c r="F725" s="219" t="s">
        <v>2049</v>
      </c>
      <c r="G725" s="219" t="s">
        <v>329</v>
      </c>
      <c r="H725" s="219" t="s">
        <v>181</v>
      </c>
      <c r="I725" s="220">
        <v>26.7</v>
      </c>
      <c r="J725" s="220">
        <f>IF(TRIM(Tabela12[[#This Row],[Obračunska enota]])="1 Month(s)",Tabela12[[#This Row],[MAXIMUM RESALE PRICE (MRP) cena brez DDV]]*12,IF(TRIM(Tabela12[[#This Row],[Obračunska enota]])="3 Year(s)",Tabela12[[#This Row],[MAXIMUM RESALE PRICE (MRP) cena brez DDV]]/3,Tabela12[[#This Row],[MAXIMUM RESALE PRICE (MRP) cena brez DDV]]))</f>
        <v>320.39999999999998</v>
      </c>
      <c r="K725" s="228">
        <f>MPSA!$J725*1.22</f>
        <v>390.88799999999998</v>
      </c>
      <c r="L725" s="45"/>
      <c r="M725" s="49">
        <f t="shared" si="11"/>
        <v>0</v>
      </c>
      <c r="N725" s="49">
        <f>MPSA!$M725*1.22</f>
        <v>0</v>
      </c>
    </row>
    <row r="726" spans="1:14">
      <c r="A726" s="219" t="s">
        <v>1832</v>
      </c>
      <c r="B726" s="219" t="s">
        <v>2031</v>
      </c>
      <c r="C726" s="219" t="s">
        <v>440</v>
      </c>
      <c r="D726" s="219" t="s">
        <v>2047</v>
      </c>
      <c r="E726" s="219" t="s">
        <v>184</v>
      </c>
      <c r="F726" s="219" t="s">
        <v>2049</v>
      </c>
      <c r="G726" s="219" t="s">
        <v>329</v>
      </c>
      <c r="H726" s="219" t="s">
        <v>181</v>
      </c>
      <c r="I726" s="220">
        <v>21.4</v>
      </c>
      <c r="J726" s="220">
        <f>IF(TRIM(Tabela12[[#This Row],[Obračunska enota]])="1 Month(s)",Tabela12[[#This Row],[MAXIMUM RESALE PRICE (MRP) cena brez DDV]]*12,IF(TRIM(Tabela12[[#This Row],[Obračunska enota]])="3 Year(s)",Tabela12[[#This Row],[MAXIMUM RESALE PRICE (MRP) cena brez DDV]]/3,Tabela12[[#This Row],[MAXIMUM RESALE PRICE (MRP) cena brez DDV]]))</f>
        <v>256.79999999999995</v>
      </c>
      <c r="K726" s="228">
        <f>MPSA!$J726*1.22</f>
        <v>313.29599999999994</v>
      </c>
      <c r="L726" s="45"/>
      <c r="M726" s="49">
        <f t="shared" si="11"/>
        <v>0</v>
      </c>
      <c r="N726" s="49">
        <f>MPSA!$M726*1.22</f>
        <v>0</v>
      </c>
    </row>
    <row r="727" spans="1:14">
      <c r="A727" s="219" t="s">
        <v>1833</v>
      </c>
      <c r="B727" s="219" t="s">
        <v>2032</v>
      </c>
      <c r="C727" s="219" t="s">
        <v>440</v>
      </c>
      <c r="D727" s="219" t="s">
        <v>2047</v>
      </c>
      <c r="E727" s="219" t="s">
        <v>184</v>
      </c>
      <c r="F727" s="219" t="s">
        <v>2049</v>
      </c>
      <c r="G727" s="219" t="s">
        <v>329</v>
      </c>
      <c r="H727" s="219" t="s">
        <v>181</v>
      </c>
      <c r="I727" s="220">
        <v>29.6</v>
      </c>
      <c r="J727" s="220">
        <f>IF(TRIM(Tabela12[[#This Row],[Obračunska enota]])="1 Month(s)",Tabela12[[#This Row],[MAXIMUM RESALE PRICE (MRP) cena brez DDV]]*12,IF(TRIM(Tabela12[[#This Row],[Obračunska enota]])="3 Year(s)",Tabela12[[#This Row],[MAXIMUM RESALE PRICE (MRP) cena brez DDV]]/3,Tabela12[[#This Row],[MAXIMUM RESALE PRICE (MRP) cena brez DDV]]))</f>
        <v>355.20000000000005</v>
      </c>
      <c r="K727" s="228">
        <f>MPSA!$J727*1.22</f>
        <v>433.34400000000005</v>
      </c>
      <c r="L727" s="45"/>
      <c r="M727" s="49">
        <f t="shared" si="11"/>
        <v>0</v>
      </c>
      <c r="N727" s="49">
        <f>MPSA!$M727*1.22</f>
        <v>0</v>
      </c>
    </row>
    <row r="728" spans="1:14">
      <c r="A728" s="219" t="s">
        <v>1834</v>
      </c>
      <c r="B728" s="219" t="s">
        <v>2033</v>
      </c>
      <c r="C728" s="219" t="s">
        <v>440</v>
      </c>
      <c r="D728" s="219" t="s">
        <v>2047</v>
      </c>
      <c r="E728" s="219" t="s">
        <v>184</v>
      </c>
      <c r="F728" s="219" t="s">
        <v>2049</v>
      </c>
      <c r="G728" s="219" t="s">
        <v>329</v>
      </c>
      <c r="H728" s="219" t="s">
        <v>181</v>
      </c>
      <c r="I728" s="220">
        <v>26.7</v>
      </c>
      <c r="J728" s="220">
        <f>IF(TRIM(Tabela12[[#This Row],[Obračunska enota]])="1 Month(s)",Tabela12[[#This Row],[MAXIMUM RESALE PRICE (MRP) cena brez DDV]]*12,IF(TRIM(Tabela12[[#This Row],[Obračunska enota]])="3 Year(s)",Tabela12[[#This Row],[MAXIMUM RESALE PRICE (MRP) cena brez DDV]]/3,Tabela12[[#This Row],[MAXIMUM RESALE PRICE (MRP) cena brez DDV]]))</f>
        <v>320.39999999999998</v>
      </c>
      <c r="K728" s="228">
        <f>MPSA!$J728*1.22</f>
        <v>390.88799999999998</v>
      </c>
      <c r="L728" s="45"/>
      <c r="M728" s="49">
        <f t="shared" si="11"/>
        <v>0</v>
      </c>
      <c r="N728" s="49">
        <f>MPSA!$M728*1.22</f>
        <v>0</v>
      </c>
    </row>
    <row r="729" spans="1:14">
      <c r="A729" s="219" t="s">
        <v>1835</v>
      </c>
      <c r="B729" s="219" t="s">
        <v>2034</v>
      </c>
      <c r="C729" s="219" t="s">
        <v>440</v>
      </c>
      <c r="D729" s="219" t="s">
        <v>2047</v>
      </c>
      <c r="E729" s="219" t="s">
        <v>184</v>
      </c>
      <c r="F729" s="219" t="s">
        <v>2049</v>
      </c>
      <c r="G729" s="219" t="s">
        <v>329</v>
      </c>
      <c r="H729" s="219" t="s">
        <v>181</v>
      </c>
      <c r="I729" s="220">
        <v>21.4</v>
      </c>
      <c r="J729" s="220">
        <f>IF(TRIM(Tabela12[[#This Row],[Obračunska enota]])="1 Month(s)",Tabela12[[#This Row],[MAXIMUM RESALE PRICE (MRP) cena brez DDV]]*12,IF(TRIM(Tabela12[[#This Row],[Obračunska enota]])="3 Year(s)",Tabela12[[#This Row],[MAXIMUM RESALE PRICE (MRP) cena brez DDV]]/3,Tabela12[[#This Row],[MAXIMUM RESALE PRICE (MRP) cena brez DDV]]))</f>
        <v>256.79999999999995</v>
      </c>
      <c r="K729" s="228">
        <f>MPSA!$J729*1.22</f>
        <v>313.29599999999994</v>
      </c>
      <c r="L729" s="45"/>
      <c r="M729" s="49">
        <f t="shared" si="11"/>
        <v>0</v>
      </c>
      <c r="N729" s="49">
        <f>MPSA!$M729*1.22</f>
        <v>0</v>
      </c>
    </row>
    <row r="730" spans="1:14">
      <c r="A730" s="219" t="s">
        <v>1836</v>
      </c>
      <c r="B730" s="219" t="s">
        <v>2035</v>
      </c>
      <c r="C730" s="219" t="s">
        <v>440</v>
      </c>
      <c r="D730" s="219" t="s">
        <v>2047</v>
      </c>
      <c r="E730" s="219" t="s">
        <v>184</v>
      </c>
      <c r="F730" s="219" t="s">
        <v>2049</v>
      </c>
      <c r="G730" s="219" t="s">
        <v>329</v>
      </c>
      <c r="H730" s="219" t="s">
        <v>181</v>
      </c>
      <c r="I730" s="220">
        <v>21.4</v>
      </c>
      <c r="J730" s="220">
        <f>IF(TRIM(Tabela12[[#This Row],[Obračunska enota]])="1 Month(s)",Tabela12[[#This Row],[MAXIMUM RESALE PRICE (MRP) cena brez DDV]]*12,IF(TRIM(Tabela12[[#This Row],[Obračunska enota]])="3 Year(s)",Tabela12[[#This Row],[MAXIMUM RESALE PRICE (MRP) cena brez DDV]]/3,Tabela12[[#This Row],[MAXIMUM RESALE PRICE (MRP) cena brez DDV]]))</f>
        <v>256.79999999999995</v>
      </c>
      <c r="K730" s="228">
        <f>MPSA!$J730*1.22</f>
        <v>313.29599999999994</v>
      </c>
      <c r="L730" s="45"/>
      <c r="M730" s="49">
        <f t="shared" si="11"/>
        <v>0</v>
      </c>
      <c r="N730" s="49">
        <f>MPSA!$M730*1.22</f>
        <v>0</v>
      </c>
    </row>
    <row r="731" spans="1:14">
      <c r="A731" s="219" t="s">
        <v>1837</v>
      </c>
      <c r="B731" s="219" t="s">
        <v>464</v>
      </c>
      <c r="C731" s="219" t="s">
        <v>440</v>
      </c>
      <c r="D731" s="219" t="s">
        <v>2047</v>
      </c>
      <c r="E731" s="219" t="s">
        <v>465</v>
      </c>
      <c r="F731" s="219" t="s">
        <v>431</v>
      </c>
      <c r="G731" s="219" t="s">
        <v>329</v>
      </c>
      <c r="H731" s="219" t="s">
        <v>181</v>
      </c>
      <c r="I731" s="220">
        <v>10.5</v>
      </c>
      <c r="J731" s="220">
        <f>IF(TRIM(Tabela12[[#This Row],[Obračunska enota]])="1 Month(s)",Tabela12[[#This Row],[MAXIMUM RESALE PRICE (MRP) cena brez DDV]]*12,IF(TRIM(Tabela12[[#This Row],[Obračunska enota]])="3 Year(s)",Tabela12[[#This Row],[MAXIMUM RESALE PRICE (MRP) cena brez DDV]]/3,Tabela12[[#This Row],[MAXIMUM RESALE PRICE (MRP) cena brez DDV]]))</f>
        <v>126</v>
      </c>
      <c r="K731" s="228">
        <f>MPSA!$J731*1.22</f>
        <v>153.72</v>
      </c>
      <c r="L731" s="45"/>
      <c r="M731" s="49">
        <f t="shared" si="11"/>
        <v>0</v>
      </c>
      <c r="N731" s="49">
        <f>MPSA!$M731*1.22</f>
        <v>0</v>
      </c>
    </row>
    <row r="732" spans="1:14">
      <c r="A732" s="219" t="s">
        <v>1838</v>
      </c>
      <c r="B732" s="219" t="s">
        <v>464</v>
      </c>
      <c r="C732" s="219" t="s">
        <v>440</v>
      </c>
      <c r="D732" s="219" t="s">
        <v>2047</v>
      </c>
      <c r="E732" s="219" t="s">
        <v>465</v>
      </c>
      <c r="F732" s="219" t="s">
        <v>431</v>
      </c>
      <c r="G732" s="219" t="s">
        <v>329</v>
      </c>
      <c r="H732" s="219" t="s">
        <v>181</v>
      </c>
      <c r="I732" s="220">
        <v>16.7</v>
      </c>
      <c r="J732" s="220">
        <f>IF(TRIM(Tabela12[[#This Row],[Obračunska enota]])="1 Month(s)",Tabela12[[#This Row],[MAXIMUM RESALE PRICE (MRP) cena brez DDV]]*12,IF(TRIM(Tabela12[[#This Row],[Obračunska enota]])="3 Year(s)",Tabela12[[#This Row],[MAXIMUM RESALE PRICE (MRP) cena brez DDV]]/3,Tabela12[[#This Row],[MAXIMUM RESALE PRICE (MRP) cena brez DDV]]))</f>
        <v>200.39999999999998</v>
      </c>
      <c r="K732" s="228">
        <f>MPSA!$J732*1.22</f>
        <v>244.48799999999997</v>
      </c>
      <c r="L732" s="45"/>
      <c r="M732" s="49">
        <f t="shared" si="11"/>
        <v>0</v>
      </c>
      <c r="N732" s="49">
        <f>MPSA!$M732*1.22</f>
        <v>0</v>
      </c>
    </row>
    <row r="733" spans="1:14">
      <c r="A733" s="219" t="s">
        <v>1839</v>
      </c>
      <c r="B733" s="219" t="s">
        <v>466</v>
      </c>
      <c r="C733" s="219" t="s">
        <v>440</v>
      </c>
      <c r="D733" s="219" t="s">
        <v>2047</v>
      </c>
      <c r="E733" s="219" t="s">
        <v>465</v>
      </c>
      <c r="F733" s="219" t="s">
        <v>431</v>
      </c>
      <c r="G733" s="219" t="s">
        <v>329</v>
      </c>
      <c r="H733" s="219" t="s">
        <v>181</v>
      </c>
      <c r="I733" s="220">
        <v>8.8000000000000007</v>
      </c>
      <c r="J733" s="220">
        <f>IF(TRIM(Tabela12[[#This Row],[Obračunska enota]])="1 Month(s)",Tabela12[[#This Row],[MAXIMUM RESALE PRICE (MRP) cena brez DDV]]*12,IF(TRIM(Tabela12[[#This Row],[Obračunska enota]])="3 Year(s)",Tabela12[[#This Row],[MAXIMUM RESALE PRICE (MRP) cena brez DDV]]/3,Tabela12[[#This Row],[MAXIMUM RESALE PRICE (MRP) cena brez DDV]]))</f>
        <v>105.60000000000001</v>
      </c>
      <c r="K733" s="228">
        <f>MPSA!$J733*1.22</f>
        <v>128.83199999999999</v>
      </c>
      <c r="L733" s="45"/>
      <c r="M733" s="49">
        <f t="shared" si="11"/>
        <v>0</v>
      </c>
      <c r="N733" s="49">
        <f>MPSA!$M733*1.22</f>
        <v>0</v>
      </c>
    </row>
    <row r="734" spans="1:14">
      <c r="A734" s="219" t="s">
        <v>1840</v>
      </c>
      <c r="B734" s="219" t="s">
        <v>522</v>
      </c>
      <c r="C734" s="219" t="s">
        <v>440</v>
      </c>
      <c r="D734" s="219" t="s">
        <v>2047</v>
      </c>
      <c r="E734" s="219" t="s">
        <v>184</v>
      </c>
      <c r="F734" s="219" t="s">
        <v>431</v>
      </c>
      <c r="G734" s="219" t="s">
        <v>329</v>
      </c>
      <c r="H734" s="219" t="s">
        <v>181</v>
      </c>
      <c r="I734" s="220">
        <v>49.9</v>
      </c>
      <c r="J734" s="220">
        <f>IF(TRIM(Tabela12[[#This Row],[Obračunska enota]])="1 Month(s)",Tabela12[[#This Row],[MAXIMUM RESALE PRICE (MRP) cena brez DDV]]*12,IF(TRIM(Tabela12[[#This Row],[Obračunska enota]])="3 Year(s)",Tabela12[[#This Row],[MAXIMUM RESALE PRICE (MRP) cena brez DDV]]/3,Tabela12[[#This Row],[MAXIMUM RESALE PRICE (MRP) cena brez DDV]]))</f>
        <v>598.79999999999995</v>
      </c>
      <c r="K734" s="228">
        <f>MPSA!$J734*1.22</f>
        <v>730.53599999999994</v>
      </c>
      <c r="L734" s="45"/>
      <c r="M734" s="49">
        <f t="shared" si="11"/>
        <v>0</v>
      </c>
      <c r="N734" s="49">
        <f>MPSA!$M734*1.22</f>
        <v>0</v>
      </c>
    </row>
    <row r="735" spans="1:14">
      <c r="A735" s="219" t="s">
        <v>1841</v>
      </c>
      <c r="B735" s="219" t="s">
        <v>529</v>
      </c>
      <c r="C735" s="219" t="s">
        <v>440</v>
      </c>
      <c r="D735" s="219" t="s">
        <v>2047</v>
      </c>
      <c r="E735" s="219" t="s">
        <v>465</v>
      </c>
      <c r="F735" s="219" t="s">
        <v>431</v>
      </c>
      <c r="G735" s="219" t="s">
        <v>329</v>
      </c>
      <c r="H735" s="219" t="s">
        <v>181</v>
      </c>
      <c r="I735" s="220">
        <v>48.4</v>
      </c>
      <c r="J735" s="220">
        <f>IF(TRIM(Tabela12[[#This Row],[Obračunska enota]])="1 Month(s)",Tabela12[[#This Row],[MAXIMUM RESALE PRICE (MRP) cena brez DDV]]*12,IF(TRIM(Tabela12[[#This Row],[Obračunska enota]])="3 Year(s)",Tabela12[[#This Row],[MAXIMUM RESALE PRICE (MRP) cena brez DDV]]/3,Tabela12[[#This Row],[MAXIMUM RESALE PRICE (MRP) cena brez DDV]]))</f>
        <v>580.79999999999995</v>
      </c>
      <c r="K735" s="228">
        <f>MPSA!$J735*1.22</f>
        <v>708.57599999999991</v>
      </c>
      <c r="L735" s="45"/>
      <c r="M735" s="49">
        <f t="shared" si="11"/>
        <v>0</v>
      </c>
      <c r="N735" s="49">
        <f>MPSA!$M735*1.22</f>
        <v>0</v>
      </c>
    </row>
    <row r="736" spans="1:14">
      <c r="A736" s="219" t="s">
        <v>1842</v>
      </c>
      <c r="B736" s="219" t="s">
        <v>530</v>
      </c>
      <c r="C736" s="219" t="s">
        <v>440</v>
      </c>
      <c r="D736" s="219" t="s">
        <v>2047</v>
      </c>
      <c r="E736" s="219" t="s">
        <v>465</v>
      </c>
      <c r="F736" s="219" t="s">
        <v>431</v>
      </c>
      <c r="G736" s="219" t="s">
        <v>329</v>
      </c>
      <c r="H736" s="219" t="s">
        <v>181</v>
      </c>
      <c r="I736" s="220">
        <v>39.5</v>
      </c>
      <c r="J736" s="220">
        <f>IF(TRIM(Tabela12[[#This Row],[Obračunska enota]])="1 Month(s)",Tabela12[[#This Row],[MAXIMUM RESALE PRICE (MRP) cena brez DDV]]*12,IF(TRIM(Tabela12[[#This Row],[Obračunska enota]])="3 Year(s)",Tabela12[[#This Row],[MAXIMUM RESALE PRICE (MRP) cena brez DDV]]/3,Tabela12[[#This Row],[MAXIMUM RESALE PRICE (MRP) cena brez DDV]]))</f>
        <v>474</v>
      </c>
      <c r="K736" s="228">
        <f>MPSA!$J736*1.22</f>
        <v>578.28</v>
      </c>
      <c r="L736" s="45"/>
      <c r="M736" s="49">
        <f t="shared" ref="M736:M749" si="12">L736*J736</f>
        <v>0</v>
      </c>
      <c r="N736" s="49">
        <f>MPSA!$M736*1.22</f>
        <v>0</v>
      </c>
    </row>
    <row r="737" spans="1:14">
      <c r="A737" s="219" t="s">
        <v>1843</v>
      </c>
      <c r="B737" s="219" t="s">
        <v>579</v>
      </c>
      <c r="C737" s="219" t="s">
        <v>443</v>
      </c>
      <c r="D737" s="219" t="s">
        <v>2047</v>
      </c>
      <c r="E737" s="219" t="s">
        <v>184</v>
      </c>
      <c r="F737" s="219" t="s">
        <v>431</v>
      </c>
      <c r="G737" s="219" t="s">
        <v>329</v>
      </c>
      <c r="H737" s="219" t="s">
        <v>181</v>
      </c>
      <c r="I737" s="220">
        <v>9</v>
      </c>
      <c r="J737" s="220">
        <f>IF(TRIM(Tabela12[[#This Row],[Obračunska enota]])="1 Month(s)",Tabela12[[#This Row],[MAXIMUM RESALE PRICE (MRP) cena brez DDV]]*12,IF(TRIM(Tabela12[[#This Row],[Obračunska enota]])="3 Year(s)",Tabela12[[#This Row],[MAXIMUM RESALE PRICE (MRP) cena brez DDV]]/3,Tabela12[[#This Row],[MAXIMUM RESALE PRICE (MRP) cena brez DDV]]))</f>
        <v>108</v>
      </c>
      <c r="K737" s="228">
        <f>MPSA!$J737*1.22</f>
        <v>131.76</v>
      </c>
      <c r="L737" s="45"/>
      <c r="M737" s="49">
        <f t="shared" si="12"/>
        <v>0</v>
      </c>
      <c r="N737" s="49">
        <f>MPSA!$M737*1.22</f>
        <v>0</v>
      </c>
    </row>
    <row r="738" spans="1:14">
      <c r="A738" s="219" t="s">
        <v>1844</v>
      </c>
      <c r="B738" s="219" t="s">
        <v>603</v>
      </c>
      <c r="C738" s="219" t="s">
        <v>443</v>
      </c>
      <c r="D738" s="219" t="s">
        <v>2047</v>
      </c>
      <c r="E738" s="219" t="s">
        <v>184</v>
      </c>
      <c r="F738" s="219" t="s">
        <v>431</v>
      </c>
      <c r="G738" s="219" t="s">
        <v>329</v>
      </c>
      <c r="H738" s="219" t="s">
        <v>181</v>
      </c>
      <c r="I738" s="220">
        <v>39</v>
      </c>
      <c r="J738" s="220">
        <f>IF(TRIM(Tabela12[[#This Row],[Obračunska enota]])="1 Month(s)",Tabela12[[#This Row],[MAXIMUM RESALE PRICE (MRP) cena brez DDV]]*12,IF(TRIM(Tabela12[[#This Row],[Obračunska enota]])="3 Year(s)",Tabela12[[#This Row],[MAXIMUM RESALE PRICE (MRP) cena brez DDV]]/3,Tabela12[[#This Row],[MAXIMUM RESALE PRICE (MRP) cena brez DDV]]))</f>
        <v>468</v>
      </c>
      <c r="K738" s="228">
        <f>MPSA!$J738*1.22</f>
        <v>570.96</v>
      </c>
      <c r="L738" s="45"/>
      <c r="M738" s="49">
        <f t="shared" si="12"/>
        <v>0</v>
      </c>
      <c r="N738" s="49">
        <f>MPSA!$M738*1.22</f>
        <v>0</v>
      </c>
    </row>
    <row r="739" spans="1:14">
      <c r="A739" s="219" t="s">
        <v>1845</v>
      </c>
      <c r="B739" s="219" t="s">
        <v>2036</v>
      </c>
      <c r="C739" s="219" t="s">
        <v>443</v>
      </c>
      <c r="D739" s="219" t="s">
        <v>2047</v>
      </c>
      <c r="E739" s="219" t="s">
        <v>184</v>
      </c>
      <c r="F739" s="219" t="s">
        <v>2049</v>
      </c>
      <c r="G739" s="219" t="s">
        <v>329</v>
      </c>
      <c r="H739" s="219" t="s">
        <v>181</v>
      </c>
      <c r="I739" s="220">
        <v>28.3</v>
      </c>
      <c r="J739" s="220">
        <f>IF(TRIM(Tabela12[[#This Row],[Obračunska enota]])="1 Month(s)",Tabela12[[#This Row],[MAXIMUM RESALE PRICE (MRP) cena brez DDV]]*12,IF(TRIM(Tabela12[[#This Row],[Obračunska enota]])="3 Year(s)",Tabela12[[#This Row],[MAXIMUM RESALE PRICE (MRP) cena brez DDV]]/3,Tabela12[[#This Row],[MAXIMUM RESALE PRICE (MRP) cena brez DDV]]))</f>
        <v>339.6</v>
      </c>
      <c r="K739" s="228">
        <f>MPSA!$J739*1.22</f>
        <v>414.31200000000001</v>
      </c>
      <c r="L739" s="45"/>
      <c r="M739" s="49">
        <f t="shared" si="12"/>
        <v>0</v>
      </c>
      <c r="N739" s="49">
        <f>MPSA!$M739*1.22</f>
        <v>0</v>
      </c>
    </row>
    <row r="740" spans="1:14">
      <c r="A740" s="219" t="s">
        <v>1846</v>
      </c>
      <c r="B740" s="219" t="s">
        <v>598</v>
      </c>
      <c r="C740" s="219" t="s">
        <v>443</v>
      </c>
      <c r="D740" s="219" t="s">
        <v>2047</v>
      </c>
      <c r="E740" s="219" t="s">
        <v>184</v>
      </c>
      <c r="F740" s="219" t="s">
        <v>431</v>
      </c>
      <c r="G740" s="219" t="s">
        <v>329</v>
      </c>
      <c r="H740" s="219" t="s">
        <v>181</v>
      </c>
      <c r="I740" s="220">
        <v>70.3</v>
      </c>
      <c r="J740" s="220">
        <f>IF(TRIM(Tabela12[[#This Row],[Obračunska enota]])="1 Month(s)",Tabela12[[#This Row],[MAXIMUM RESALE PRICE (MRP) cena brez DDV]]*12,IF(TRIM(Tabela12[[#This Row],[Obračunska enota]])="3 Year(s)",Tabela12[[#This Row],[MAXIMUM RESALE PRICE (MRP) cena brez DDV]]/3,Tabela12[[#This Row],[MAXIMUM RESALE PRICE (MRP) cena brez DDV]]))</f>
        <v>843.59999999999991</v>
      </c>
      <c r="K740" s="228">
        <f>MPSA!$J740*1.22</f>
        <v>1029.1919999999998</v>
      </c>
      <c r="L740" s="45"/>
      <c r="M740" s="49">
        <f t="shared" si="12"/>
        <v>0</v>
      </c>
      <c r="N740" s="49">
        <f>MPSA!$M740*1.22</f>
        <v>0</v>
      </c>
    </row>
    <row r="741" spans="1:14">
      <c r="A741" s="219" t="s">
        <v>1847</v>
      </c>
      <c r="B741" s="219" t="s">
        <v>729</v>
      </c>
      <c r="C741" s="219" t="s">
        <v>443</v>
      </c>
      <c r="D741" s="219" t="s">
        <v>2047</v>
      </c>
      <c r="E741" s="219" t="s">
        <v>184</v>
      </c>
      <c r="F741" s="219" t="s">
        <v>431</v>
      </c>
      <c r="G741" s="219" t="s">
        <v>329</v>
      </c>
      <c r="H741" s="219" t="s">
        <v>181</v>
      </c>
      <c r="I741" s="220">
        <v>2.68</v>
      </c>
      <c r="J741" s="220">
        <f>IF(TRIM(Tabela12[[#This Row],[Obračunska enota]])="1 Month(s)",Tabela12[[#This Row],[MAXIMUM RESALE PRICE (MRP) cena brez DDV]]*12,IF(TRIM(Tabela12[[#This Row],[Obračunska enota]])="3 Year(s)",Tabela12[[#This Row],[MAXIMUM RESALE PRICE (MRP) cena brez DDV]]/3,Tabela12[[#This Row],[MAXIMUM RESALE PRICE (MRP) cena brez DDV]]))</f>
        <v>32.160000000000004</v>
      </c>
      <c r="K741" s="228">
        <f>MPSA!$J741*1.22</f>
        <v>39.235200000000006</v>
      </c>
      <c r="L741" s="45"/>
      <c r="M741" s="49">
        <f t="shared" si="12"/>
        <v>0</v>
      </c>
      <c r="N741" s="49">
        <f>MPSA!$M741*1.22</f>
        <v>0</v>
      </c>
    </row>
    <row r="742" spans="1:14">
      <c r="A742" s="219" t="s">
        <v>1848</v>
      </c>
      <c r="B742" s="219" t="s">
        <v>726</v>
      </c>
      <c r="C742" s="219" t="s">
        <v>443</v>
      </c>
      <c r="D742" s="219" t="s">
        <v>2047</v>
      </c>
      <c r="E742" s="219" t="s">
        <v>181</v>
      </c>
      <c r="F742" s="219" t="s">
        <v>431</v>
      </c>
      <c r="G742" s="219" t="s">
        <v>329</v>
      </c>
      <c r="H742" s="219" t="s">
        <v>181</v>
      </c>
      <c r="I742" s="220">
        <v>39</v>
      </c>
      <c r="J742" s="220">
        <f>IF(TRIM(Tabela12[[#This Row],[Obračunska enota]])="1 Month(s)",Tabela12[[#This Row],[MAXIMUM RESALE PRICE (MRP) cena brez DDV]]*12,IF(TRIM(Tabela12[[#This Row],[Obračunska enota]])="3 Year(s)",Tabela12[[#This Row],[MAXIMUM RESALE PRICE (MRP) cena brez DDV]]/3,Tabela12[[#This Row],[MAXIMUM RESALE PRICE (MRP) cena brez DDV]]))</f>
        <v>468</v>
      </c>
      <c r="K742" s="228">
        <f>MPSA!$J742*1.22</f>
        <v>570.96</v>
      </c>
      <c r="L742" s="45"/>
      <c r="M742" s="49">
        <f t="shared" si="12"/>
        <v>0</v>
      </c>
      <c r="N742" s="49">
        <f>MPSA!$M742*1.22</f>
        <v>0</v>
      </c>
    </row>
    <row r="743" spans="1:14">
      <c r="A743" s="219" t="s">
        <v>1849</v>
      </c>
      <c r="B743" s="219" t="s">
        <v>2037</v>
      </c>
      <c r="C743" s="219" t="s">
        <v>1314</v>
      </c>
      <c r="D743" s="219" t="s">
        <v>2047</v>
      </c>
      <c r="E743" s="219" t="s">
        <v>184</v>
      </c>
      <c r="F743" s="219" t="s">
        <v>431</v>
      </c>
      <c r="G743" s="219" t="s">
        <v>329</v>
      </c>
      <c r="H743" s="219" t="s">
        <v>181</v>
      </c>
      <c r="I743" s="220">
        <v>9.1</v>
      </c>
      <c r="J743" s="220">
        <f>IF(TRIM(Tabela12[[#This Row],[Obračunska enota]])="1 Month(s)",Tabela12[[#This Row],[MAXIMUM RESALE PRICE (MRP) cena brez DDV]]*12,IF(TRIM(Tabela12[[#This Row],[Obračunska enota]])="3 Year(s)",Tabela12[[#This Row],[MAXIMUM RESALE PRICE (MRP) cena brez DDV]]/3,Tabela12[[#This Row],[MAXIMUM RESALE PRICE (MRP) cena brez DDV]]))</f>
        <v>109.19999999999999</v>
      </c>
      <c r="K743" s="228">
        <f>MPSA!$J743*1.22</f>
        <v>133.22399999999999</v>
      </c>
      <c r="L743" s="45"/>
      <c r="M743" s="49">
        <f t="shared" si="12"/>
        <v>0</v>
      </c>
      <c r="N743" s="49">
        <f>MPSA!$M743*1.22</f>
        <v>0</v>
      </c>
    </row>
    <row r="744" spans="1:14">
      <c r="A744" s="219" t="s">
        <v>1850</v>
      </c>
      <c r="B744" s="219" t="s">
        <v>2038</v>
      </c>
      <c r="C744" s="219" t="s">
        <v>440</v>
      </c>
      <c r="D744" s="219" t="s">
        <v>2047</v>
      </c>
      <c r="E744" s="219" t="s">
        <v>184</v>
      </c>
      <c r="F744" s="219" t="s">
        <v>2049</v>
      </c>
      <c r="G744" s="219" t="s">
        <v>329</v>
      </c>
      <c r="H744" s="219" t="s">
        <v>181</v>
      </c>
      <c r="I744" s="220">
        <v>21.4</v>
      </c>
      <c r="J744" s="220">
        <f>IF(TRIM(Tabela12[[#This Row],[Obračunska enota]])="1 Month(s)",Tabela12[[#This Row],[MAXIMUM RESALE PRICE (MRP) cena brez DDV]]*12,IF(TRIM(Tabela12[[#This Row],[Obračunska enota]])="3 Year(s)",Tabela12[[#This Row],[MAXIMUM RESALE PRICE (MRP) cena brez DDV]]/3,Tabela12[[#This Row],[MAXIMUM RESALE PRICE (MRP) cena brez DDV]]))</f>
        <v>256.79999999999995</v>
      </c>
      <c r="K744" s="228">
        <f>MPSA!$J744*1.22</f>
        <v>313.29599999999994</v>
      </c>
      <c r="L744" s="45"/>
      <c r="M744" s="49">
        <f t="shared" si="12"/>
        <v>0</v>
      </c>
      <c r="N744" s="49">
        <f>MPSA!$M744*1.22</f>
        <v>0</v>
      </c>
    </row>
    <row r="745" spans="1:14">
      <c r="A745" s="219" t="s">
        <v>1851</v>
      </c>
      <c r="B745" s="219" t="s">
        <v>2039</v>
      </c>
      <c r="C745" s="219" t="s">
        <v>440</v>
      </c>
      <c r="D745" s="219" t="s">
        <v>2047</v>
      </c>
      <c r="E745" s="219" t="s">
        <v>184</v>
      </c>
      <c r="F745" s="219" t="s">
        <v>2049</v>
      </c>
      <c r="G745" s="219" t="s">
        <v>329</v>
      </c>
      <c r="H745" s="219" t="s">
        <v>181</v>
      </c>
      <c r="I745" s="220">
        <v>39.4</v>
      </c>
      <c r="J745" s="220">
        <f>IF(TRIM(Tabela12[[#This Row],[Obračunska enota]])="1 Month(s)",Tabela12[[#This Row],[MAXIMUM RESALE PRICE (MRP) cena brez DDV]]*12,IF(TRIM(Tabela12[[#This Row],[Obračunska enota]])="3 Year(s)",Tabela12[[#This Row],[MAXIMUM RESALE PRICE (MRP) cena brez DDV]]/3,Tabela12[[#This Row],[MAXIMUM RESALE PRICE (MRP) cena brez DDV]]))</f>
        <v>472.79999999999995</v>
      </c>
      <c r="K745" s="228">
        <f>MPSA!$J745*1.22</f>
        <v>576.81599999999992</v>
      </c>
      <c r="L745" s="45"/>
      <c r="M745" s="49">
        <f t="shared" si="12"/>
        <v>0</v>
      </c>
      <c r="N745" s="49">
        <f>MPSA!$M745*1.22</f>
        <v>0</v>
      </c>
    </row>
    <row r="746" spans="1:14">
      <c r="A746" s="219" t="s">
        <v>1852</v>
      </c>
      <c r="B746" s="219" t="s">
        <v>2040</v>
      </c>
      <c r="C746" s="219" t="s">
        <v>440</v>
      </c>
      <c r="D746" s="219" t="s">
        <v>2047</v>
      </c>
      <c r="E746" s="219" t="s">
        <v>184</v>
      </c>
      <c r="F746" s="219" t="s">
        <v>2049</v>
      </c>
      <c r="G746" s="219" t="s">
        <v>329</v>
      </c>
      <c r="H746" s="219" t="s">
        <v>181</v>
      </c>
      <c r="I746" s="220">
        <v>18.3</v>
      </c>
      <c r="J746" s="220">
        <f>IF(TRIM(Tabela12[[#This Row],[Obračunska enota]])="1 Month(s)",Tabela12[[#This Row],[MAXIMUM RESALE PRICE (MRP) cena brez DDV]]*12,IF(TRIM(Tabela12[[#This Row],[Obračunska enota]])="3 Year(s)",Tabela12[[#This Row],[MAXIMUM RESALE PRICE (MRP) cena brez DDV]]/3,Tabela12[[#This Row],[MAXIMUM RESALE PRICE (MRP) cena brez DDV]]))</f>
        <v>219.60000000000002</v>
      </c>
      <c r="K746" s="228">
        <f>MPSA!$J746*1.22</f>
        <v>267.91200000000003</v>
      </c>
      <c r="L746" s="45"/>
      <c r="M746" s="49">
        <f t="shared" si="12"/>
        <v>0</v>
      </c>
      <c r="N746" s="49">
        <f>MPSA!$M746*1.22</f>
        <v>0</v>
      </c>
    </row>
    <row r="747" spans="1:14">
      <c r="A747" s="219" t="s">
        <v>1853</v>
      </c>
      <c r="B747" s="219" t="s">
        <v>2041</v>
      </c>
      <c r="C747" s="219" t="s">
        <v>443</v>
      </c>
      <c r="D747" s="219" t="s">
        <v>2047</v>
      </c>
      <c r="E747" s="219" t="s">
        <v>184</v>
      </c>
      <c r="F747" s="219" t="s">
        <v>2049</v>
      </c>
      <c r="G747" s="219" t="s">
        <v>329</v>
      </c>
      <c r="H747" s="219" t="s">
        <v>181</v>
      </c>
      <c r="I747" s="220">
        <v>7</v>
      </c>
      <c r="J747" s="220">
        <f>IF(TRIM(Tabela12[[#This Row],[Obračunska enota]])="1 Month(s)",Tabela12[[#This Row],[MAXIMUM RESALE PRICE (MRP) cena brez DDV]]*12,IF(TRIM(Tabela12[[#This Row],[Obračunska enota]])="3 Year(s)",Tabela12[[#This Row],[MAXIMUM RESALE PRICE (MRP) cena brez DDV]]/3,Tabela12[[#This Row],[MAXIMUM RESALE PRICE (MRP) cena brez DDV]]))</f>
        <v>84</v>
      </c>
      <c r="K747" s="228">
        <f>MPSA!$J747*1.22</f>
        <v>102.48</v>
      </c>
      <c r="L747" s="45"/>
      <c r="M747" s="49">
        <f t="shared" si="12"/>
        <v>0</v>
      </c>
      <c r="N747" s="49">
        <f>MPSA!$M747*1.22</f>
        <v>0</v>
      </c>
    </row>
    <row r="748" spans="1:14">
      <c r="A748" s="219" t="s">
        <v>1854</v>
      </c>
      <c r="B748" s="219" t="s">
        <v>2042</v>
      </c>
      <c r="C748" s="219" t="s">
        <v>443</v>
      </c>
      <c r="D748" s="219" t="s">
        <v>2047</v>
      </c>
      <c r="E748" s="219" t="s">
        <v>184</v>
      </c>
      <c r="F748" s="219" t="s">
        <v>2049</v>
      </c>
      <c r="G748" s="219" t="s">
        <v>329</v>
      </c>
      <c r="H748" s="219" t="s">
        <v>181</v>
      </c>
      <c r="I748" s="220">
        <v>11.9</v>
      </c>
      <c r="J748" s="220">
        <f>IF(TRIM(Tabela12[[#This Row],[Obračunska enota]])="1 Month(s)",Tabela12[[#This Row],[MAXIMUM RESALE PRICE (MRP) cena brez DDV]]*12,IF(TRIM(Tabela12[[#This Row],[Obračunska enota]])="3 Year(s)",Tabela12[[#This Row],[MAXIMUM RESALE PRICE (MRP) cena brez DDV]]/3,Tabela12[[#This Row],[MAXIMUM RESALE PRICE (MRP) cena brez DDV]]))</f>
        <v>142.80000000000001</v>
      </c>
      <c r="K748" s="228">
        <f>MPSA!$J748*1.22</f>
        <v>174.21600000000001</v>
      </c>
      <c r="L748" s="45"/>
      <c r="M748" s="49">
        <f t="shared" si="12"/>
        <v>0</v>
      </c>
      <c r="N748" s="49">
        <f>MPSA!$M748*1.22</f>
        <v>0</v>
      </c>
    </row>
    <row r="749" spans="1:14">
      <c r="A749" s="219" t="s">
        <v>1855</v>
      </c>
      <c r="B749" s="219" t="s">
        <v>2043</v>
      </c>
      <c r="C749" s="219" t="s">
        <v>443</v>
      </c>
      <c r="D749" s="219" t="s">
        <v>2047</v>
      </c>
      <c r="E749" s="219" t="s">
        <v>184</v>
      </c>
      <c r="F749" s="219" t="s">
        <v>2049</v>
      </c>
      <c r="G749" s="219" t="s">
        <v>329</v>
      </c>
      <c r="H749" s="219" t="s">
        <v>181</v>
      </c>
      <c r="I749" s="220">
        <v>24.6</v>
      </c>
      <c r="J749" s="220">
        <f>IF(TRIM(Tabela12[[#This Row],[Obračunska enota]])="1 Month(s)",Tabela12[[#This Row],[MAXIMUM RESALE PRICE (MRP) cena brez DDV]]*12,IF(TRIM(Tabela12[[#This Row],[Obračunska enota]])="3 Year(s)",Tabela12[[#This Row],[MAXIMUM RESALE PRICE (MRP) cena brez DDV]]/3,Tabela12[[#This Row],[MAXIMUM RESALE PRICE (MRP) cena brez DDV]]))</f>
        <v>295.20000000000005</v>
      </c>
      <c r="K749" s="228">
        <f>MPSA!$J749*1.22</f>
        <v>360.14400000000006</v>
      </c>
      <c r="L749" s="45"/>
      <c r="M749" s="49">
        <f t="shared" si="12"/>
        <v>0</v>
      </c>
      <c r="N749" s="49">
        <f>MPSA!$M749*1.22</f>
        <v>0</v>
      </c>
    </row>
    <row r="750" spans="1:14">
      <c r="A750" s="230"/>
      <c r="B750" s="230"/>
      <c r="C750" s="230"/>
      <c r="D750" s="230"/>
      <c r="E750" s="230"/>
      <c r="F750" s="230"/>
      <c r="G750" s="230"/>
      <c r="H750" s="230"/>
      <c r="I750" s="231"/>
      <c r="J750" s="221">
        <f>IF(TRIM(Tabela12[[#This Row],[Obračunska enota]])="1 Month(s)",Tabela12[[#This Row],[MAXIMUM RESALE PRICE (MRP) cena brez DDV]]*12,IF(TRIM(Tabela12[[#This Row],[Obračunska enota]])="3 Year(s)",Tabela12[[#This Row],[MAXIMUM RESALE PRICE (MRP) cena brez DDV]]/3,Tabela12[[#This Row],[MAXIMUM RESALE PRICE (MRP) cena brez DDV]]))</f>
        <v>0</v>
      </c>
      <c r="K750" s="229">
        <f>MPSA!$J750*1.22</f>
        <v>0</v>
      </c>
      <c r="L750" s="45"/>
      <c r="M750" s="222">
        <f t="shared" ref="M750" si="13">L750*J750</f>
        <v>0</v>
      </c>
      <c r="N750" s="222">
        <f>MPSA!$M750*1.22</f>
        <v>0</v>
      </c>
    </row>
    <row r="751" spans="1:14">
      <c r="A751" s="230"/>
      <c r="B751" s="230"/>
      <c r="C751" s="230"/>
      <c r="D751" s="230"/>
      <c r="E751" s="230"/>
      <c r="F751" s="230"/>
      <c r="G751" s="230"/>
      <c r="H751" s="230"/>
      <c r="I751" s="231"/>
      <c r="J751" s="221">
        <f>IF(TRIM(Tabela12[[#This Row],[Obračunska enota]])="1 Month(s)",Tabela12[[#This Row],[MAXIMUM RESALE PRICE (MRP) cena brez DDV]]*12,IF(TRIM(Tabela12[[#This Row],[Obračunska enota]])="3 Year(s)",Tabela12[[#This Row],[MAXIMUM RESALE PRICE (MRP) cena brez DDV]]/3,Tabela12[[#This Row],[MAXIMUM RESALE PRICE (MRP) cena brez DDV]]))</f>
        <v>0</v>
      </c>
      <c r="K751" s="229">
        <f>MPSA!$J751*1.22</f>
        <v>0</v>
      </c>
      <c r="L751" s="45"/>
      <c r="M751" s="222">
        <f t="shared" ref="M751:M755" si="14">L751*J751</f>
        <v>0</v>
      </c>
      <c r="N751" s="222">
        <f>MPSA!$M751*1.22</f>
        <v>0</v>
      </c>
    </row>
    <row r="752" spans="1:14">
      <c r="A752" s="230"/>
      <c r="B752" s="230"/>
      <c r="C752" s="230"/>
      <c r="D752" s="230"/>
      <c r="E752" s="230"/>
      <c r="F752" s="230"/>
      <c r="G752" s="230"/>
      <c r="H752" s="230"/>
      <c r="I752" s="231"/>
      <c r="J752" s="221">
        <f>IF(TRIM(Tabela12[[#This Row],[Obračunska enota]])="1 Month(s)",Tabela12[[#This Row],[MAXIMUM RESALE PRICE (MRP) cena brez DDV]]*12,IF(TRIM(Tabela12[[#This Row],[Obračunska enota]])="3 Year(s)",Tabela12[[#This Row],[MAXIMUM RESALE PRICE (MRP) cena brez DDV]]/3,Tabela12[[#This Row],[MAXIMUM RESALE PRICE (MRP) cena brez DDV]]))</f>
        <v>0</v>
      </c>
      <c r="K752" s="229">
        <f>MPSA!$J752*1.22</f>
        <v>0</v>
      </c>
      <c r="L752" s="45"/>
      <c r="M752" s="222">
        <f t="shared" si="14"/>
        <v>0</v>
      </c>
      <c r="N752" s="222">
        <f>MPSA!$M752*1.22</f>
        <v>0</v>
      </c>
    </row>
    <row r="753" spans="1:14">
      <c r="A753" s="230"/>
      <c r="B753" s="230"/>
      <c r="C753" s="230"/>
      <c r="D753" s="230"/>
      <c r="E753" s="230"/>
      <c r="F753" s="230"/>
      <c r="G753" s="230"/>
      <c r="H753" s="230"/>
      <c r="I753" s="231"/>
      <c r="J753" s="221">
        <f>IF(TRIM(Tabela12[[#This Row],[Obračunska enota]])="1 Month(s)",Tabela12[[#This Row],[MAXIMUM RESALE PRICE (MRP) cena brez DDV]]*12,IF(TRIM(Tabela12[[#This Row],[Obračunska enota]])="3 Year(s)",Tabela12[[#This Row],[MAXIMUM RESALE PRICE (MRP) cena brez DDV]]/3,Tabela12[[#This Row],[MAXIMUM RESALE PRICE (MRP) cena brez DDV]]))</f>
        <v>0</v>
      </c>
      <c r="K753" s="229">
        <f>MPSA!$J753*1.22</f>
        <v>0</v>
      </c>
      <c r="L753" s="45"/>
      <c r="M753" s="222">
        <f t="shared" si="14"/>
        <v>0</v>
      </c>
      <c r="N753" s="222">
        <f>MPSA!$M753*1.22</f>
        <v>0</v>
      </c>
    </row>
    <row r="754" spans="1:14">
      <c r="A754" s="230"/>
      <c r="B754" s="230"/>
      <c r="C754" s="230"/>
      <c r="D754" s="230"/>
      <c r="E754" s="230"/>
      <c r="F754" s="230"/>
      <c r="G754" s="230"/>
      <c r="H754" s="230"/>
      <c r="I754" s="231"/>
      <c r="J754" s="221">
        <f>IF(TRIM(Tabela12[[#This Row],[Obračunska enota]])="1 Month(s)",Tabela12[[#This Row],[MAXIMUM RESALE PRICE (MRP) cena brez DDV]]*12,IF(TRIM(Tabela12[[#This Row],[Obračunska enota]])="3 Year(s)",Tabela12[[#This Row],[MAXIMUM RESALE PRICE (MRP) cena brez DDV]]/3,Tabela12[[#This Row],[MAXIMUM RESALE PRICE (MRP) cena brez DDV]]))</f>
        <v>0</v>
      </c>
      <c r="K754" s="229">
        <f>MPSA!$J754*1.22</f>
        <v>0</v>
      </c>
      <c r="L754" s="45"/>
      <c r="M754" s="222">
        <f t="shared" si="14"/>
        <v>0</v>
      </c>
      <c r="N754" s="222">
        <f>MPSA!$M754*1.22</f>
        <v>0</v>
      </c>
    </row>
    <row r="755" spans="1:14">
      <c r="A755" s="230"/>
      <c r="B755" s="230"/>
      <c r="C755" s="230"/>
      <c r="D755" s="230"/>
      <c r="E755" s="230"/>
      <c r="F755" s="230"/>
      <c r="G755" s="230"/>
      <c r="H755" s="230"/>
      <c r="I755" s="231"/>
      <c r="J755" s="221">
        <f>IF(TRIM(Tabela12[[#This Row],[Obračunska enota]])="1 Month(s)",Tabela12[[#This Row],[MAXIMUM RESALE PRICE (MRP) cena brez DDV]]*12,IF(TRIM(Tabela12[[#This Row],[Obračunska enota]])="3 Year(s)",Tabela12[[#This Row],[MAXIMUM RESALE PRICE (MRP) cena brez DDV]]/3,Tabela12[[#This Row],[MAXIMUM RESALE PRICE (MRP) cena brez DDV]]))</f>
        <v>0</v>
      </c>
      <c r="K755" s="229">
        <f>MPSA!$J755*1.22</f>
        <v>0</v>
      </c>
      <c r="L755" s="45"/>
      <c r="M755" s="222">
        <f t="shared" si="14"/>
        <v>0</v>
      </c>
      <c r="N755" s="222">
        <f>MPSA!$M755*1.22</f>
        <v>0</v>
      </c>
    </row>
    <row r="756" spans="1:14">
      <c r="A756" s="50" t="s">
        <v>38</v>
      </c>
      <c r="B756" s="51"/>
      <c r="C756" s="51"/>
      <c r="D756" s="51"/>
      <c r="E756" s="51"/>
      <c r="F756" s="51"/>
      <c r="G756" s="51"/>
      <c r="H756" s="52"/>
      <c r="I756" s="53"/>
      <c r="J756" s="53"/>
      <c r="K756" s="53"/>
      <c r="L756" s="54">
        <f>SUBTOTAL(109,Tabela12[Količina])</f>
        <v>0</v>
      </c>
      <c r="M756" s="55">
        <f>SUBTOTAL(109,Tabela12[Skupaj za količino brez DDV])</f>
        <v>0</v>
      </c>
      <c r="N756" s="56">
        <f>SUBTOTAL(109,Tabela12[Skupaj za količino z DDV])</f>
        <v>0</v>
      </c>
    </row>
    <row r="757" spans="1:14" ht="19.5" thickBot="1">
      <c r="B757" s="26" t="s">
        <v>1244</v>
      </c>
      <c r="C757" s="21"/>
      <c r="D757" s="20"/>
      <c r="E757" s="20"/>
      <c r="F757" s="20"/>
      <c r="G757" s="20"/>
      <c r="L757"/>
    </row>
    <row r="758" spans="1:14" ht="15.75">
      <c r="B758" s="27" t="s">
        <v>1245</v>
      </c>
      <c r="C758" s="28"/>
      <c r="D758" s="57">
        <f>SUM(M53:M755)</f>
        <v>0</v>
      </c>
      <c r="E758" s="20"/>
      <c r="F758" s="20"/>
      <c r="G758" s="20"/>
      <c r="L758"/>
    </row>
    <row r="759" spans="1:14" ht="15.75">
      <c r="B759" s="29" t="s">
        <v>166</v>
      </c>
      <c r="C759" s="30"/>
      <c r="D759" s="31">
        <f>D760-D758</f>
        <v>0</v>
      </c>
      <c r="E759" s="20"/>
      <c r="F759" s="20"/>
      <c r="G759" s="20"/>
      <c r="L759"/>
    </row>
    <row r="760" spans="1:14" ht="16.5" thickBot="1">
      <c r="B760" s="32" t="s">
        <v>1246</v>
      </c>
      <c r="C760" s="33"/>
      <c r="D760" s="34">
        <f>D758*1.22</f>
        <v>0</v>
      </c>
      <c r="E760" s="20"/>
      <c r="F760" s="20"/>
      <c r="G760" s="20"/>
      <c r="L760"/>
    </row>
    <row r="761" spans="1:14">
      <c r="C761" s="42"/>
      <c r="D761" s="40"/>
      <c r="E761" s="20"/>
      <c r="F761" s="20"/>
      <c r="G761" s="20"/>
      <c r="L761"/>
    </row>
  </sheetData>
  <sheetProtection algorithmName="SHA-512" hashValue="k0NSTl4jjJrCAfXaoe9dj2maqbYnrnuI9fV6r3sQPo5aI1cZaTNbn9nwjUKHnYekD9r4Mwky6hbk5lbmu35DUg==" saltValue="sBsXkZbZIugWJyCuaED+dw==" spinCount="100000" sheet="1" objects="1" scenarios="1"/>
  <mergeCells count="1">
    <mergeCell ref="A6:C6"/>
  </mergeCells>
  <phoneticPr fontId="80" type="noConversion"/>
  <hyperlinks>
    <hyperlink ref="F3" location="Skupaj!A1" display="Pregled SKUPAJ" xr:uid="{41B18B2B-A907-4DEA-BCAE-2CDEF71BA834}"/>
    <hyperlink ref="H3" location="START!A1" display="NAZAJ na START" xr:uid="{9CD03D67-686F-46F0-85FE-6FB50F0510BD}"/>
    <hyperlink ref="K3" location="Skupaj!A1" display="Pregled SKUPAJ" xr:uid="{65049848-39FE-46A9-ABC0-CE15C297090B}"/>
    <hyperlink ref="L3" location="START!A1" display="NAZAJ na START" xr:uid="{3D9F7B3B-8AF6-4DDA-9349-DBB8CDACA40E}"/>
    <hyperlink ref="F4" location="Legenda!A1" display="Tipi licenc in oznake" xr:uid="{731FD7CF-FBC5-43A5-A365-75F5A609FA7C}"/>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C80D9-63DD-42ED-8BC3-FBB3794D4935}">
  <dimension ref="A1:L23"/>
  <sheetViews>
    <sheetView workbookViewId="0">
      <selection activeCell="A38" sqref="A38"/>
    </sheetView>
  </sheetViews>
  <sheetFormatPr defaultRowHeight="15"/>
  <cols>
    <col min="1" max="1" width="34.140625" customWidth="1"/>
    <col min="2" max="2" width="12.140625" customWidth="1"/>
    <col min="3" max="3" width="11.140625" bestFit="1" customWidth="1"/>
    <col min="4" max="4" width="23.28515625" customWidth="1"/>
    <col min="5" max="5" width="36.28515625" bestFit="1" customWidth="1"/>
    <col min="7" max="8" width="12.42578125" bestFit="1" customWidth="1"/>
    <col min="11" max="11" width="15" bestFit="1" customWidth="1"/>
    <col min="12" max="12" width="15.28515625" bestFit="1" customWidth="1"/>
  </cols>
  <sheetData>
    <row r="1" spans="1:12" ht="21">
      <c r="A1" s="19" t="s">
        <v>1247</v>
      </c>
    </row>
    <row r="2" spans="1:12">
      <c r="A2" t="s">
        <v>2092</v>
      </c>
      <c r="K2" s="11" t="s">
        <v>10</v>
      </c>
      <c r="L2" s="11" t="s">
        <v>18</v>
      </c>
    </row>
    <row r="5" spans="1:12" ht="40.5">
      <c r="A5" s="185" t="s">
        <v>1248</v>
      </c>
      <c r="B5" s="186" t="s">
        <v>1249</v>
      </c>
      <c r="C5" s="170" t="s">
        <v>1250</v>
      </c>
      <c r="D5" s="170" t="s">
        <v>1517</v>
      </c>
      <c r="E5" s="187" t="s">
        <v>35</v>
      </c>
      <c r="F5" s="187" t="s">
        <v>35</v>
      </c>
      <c r="G5" s="187" t="s">
        <v>36</v>
      </c>
      <c r="H5" s="188" t="s">
        <v>37</v>
      </c>
    </row>
    <row r="6" spans="1:12" ht="22.5" customHeight="1">
      <c r="A6" s="218" t="s">
        <v>1251</v>
      </c>
      <c r="B6" s="194">
        <f>C6/1.22</f>
        <v>893.44262295081967</v>
      </c>
      <c r="C6" s="177">
        <v>1090</v>
      </c>
      <c r="D6" s="177">
        <f>B6*0.8</f>
        <v>714.7540983606558</v>
      </c>
      <c r="E6" s="177">
        <f>C6*0.8</f>
        <v>872</v>
      </c>
      <c r="F6" s="225"/>
      <c r="G6" s="177">
        <f>D6*F6</f>
        <v>0</v>
      </c>
      <c r="H6" s="178">
        <f>G6*1.22</f>
        <v>0</v>
      </c>
    </row>
    <row r="7" spans="1:12">
      <c r="A7" s="8"/>
      <c r="B7" s="8"/>
    </row>
    <row r="8" spans="1:12">
      <c r="A8" t="s">
        <v>1252</v>
      </c>
    </row>
    <row r="9" spans="1:12">
      <c r="A9" s="58" t="s">
        <v>1253</v>
      </c>
    </row>
    <row r="10" spans="1:12">
      <c r="A10" s="59" t="s">
        <v>1254</v>
      </c>
    </row>
    <row r="11" spans="1:12">
      <c r="A11" s="59" t="s">
        <v>1255</v>
      </c>
    </row>
    <row r="12" spans="1:12">
      <c r="A12" s="59" t="s">
        <v>1256</v>
      </c>
    </row>
    <row r="13" spans="1:12">
      <c r="A13" s="59" t="s">
        <v>1257</v>
      </c>
    </row>
    <row r="14" spans="1:12">
      <c r="A14" s="58" t="s">
        <v>1258</v>
      </c>
    </row>
    <row r="15" spans="1:12">
      <c r="A15" s="59" t="s">
        <v>1259</v>
      </c>
    </row>
    <row r="16" spans="1:12">
      <c r="A16" s="59" t="s">
        <v>1260</v>
      </c>
    </row>
    <row r="17" spans="1:1">
      <c r="A17" s="59" t="s">
        <v>1261</v>
      </c>
    </row>
    <row r="23" spans="1:1" ht="14.25" customHeight="1"/>
  </sheetData>
  <sheetProtection algorithmName="SHA-512" hashValue="PGp7gWfAYAfemBYEadvzhqUFOl4FPAXawsIqH6Wl51g0Zxcw9genJaAzULrIQUxhnjsUO7vhbrD4kqLXT+5yYA==" saltValue="V3QhgLWmy6N42tg6XN+53w==" spinCount="100000" sheet="1" objects="1" scenarios="1"/>
  <hyperlinks>
    <hyperlink ref="K2" location="Skupaj!A1" display="Pregled SKUPAJ" xr:uid="{61C3A0BE-7AD9-4BF7-A826-53B80423FE36}"/>
    <hyperlink ref="L2" location="START!A1" display="NAZAJ na START" xr:uid="{0EE93862-7B3D-4780-AEE3-565DC6F33ED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8B79-16EA-43C1-AAAA-C370985A0A7B}">
  <dimension ref="A2:J52"/>
  <sheetViews>
    <sheetView topLeftCell="A20" workbookViewId="0">
      <selection activeCell="B49" sqref="B49"/>
    </sheetView>
  </sheetViews>
  <sheetFormatPr defaultColWidth="9.140625" defaultRowHeight="11.25"/>
  <cols>
    <col min="1" max="1" width="4.42578125" style="61" customWidth="1"/>
    <col min="2" max="2" width="42.5703125" style="61" customWidth="1"/>
    <col min="3" max="3" width="23.42578125" style="61" customWidth="1"/>
    <col min="4" max="4" width="19.28515625" style="61" customWidth="1"/>
    <col min="5" max="5" width="32.140625" style="61" customWidth="1"/>
    <col min="6" max="6" width="62.5703125" style="61" customWidth="1"/>
    <col min="7" max="7" width="22.85546875" style="61" customWidth="1"/>
    <col min="8" max="8" width="23.7109375" style="61" customWidth="1"/>
    <col min="9" max="9" width="31" style="61" customWidth="1"/>
    <col min="10" max="10" width="25" style="61" customWidth="1"/>
    <col min="11" max="16384" width="9.140625" style="61"/>
  </cols>
  <sheetData>
    <row r="2" spans="2:10" ht="15.75">
      <c r="B2"/>
      <c r="C2"/>
      <c r="D2" s="60"/>
    </row>
    <row r="3" spans="2:10" ht="18.75">
      <c r="B3" s="62" t="s">
        <v>1262</v>
      </c>
      <c r="C3" s="62"/>
      <c r="D3" s="63"/>
      <c r="E3" s="64"/>
      <c r="F3" s="64"/>
      <c r="G3" s="11" t="s">
        <v>10</v>
      </c>
      <c r="H3" s="65" t="s">
        <v>18</v>
      </c>
      <c r="I3" s="11" t="s">
        <v>1</v>
      </c>
      <c r="J3" s="11" t="s">
        <v>7</v>
      </c>
    </row>
    <row r="4" spans="2:10" ht="16.5" thickBot="1">
      <c r="B4"/>
      <c r="C4"/>
      <c r="D4" s="60"/>
      <c r="I4" s="66" t="s">
        <v>4</v>
      </c>
    </row>
    <row r="5" spans="2:10" ht="32.25" thickBot="1">
      <c r="B5" s="67" t="s">
        <v>1263</v>
      </c>
      <c r="C5" s="68" t="s">
        <v>1264</v>
      </c>
      <c r="D5" s="69"/>
      <c r="E5" s="60"/>
      <c r="F5" s="70" t="s">
        <v>1265</v>
      </c>
      <c r="G5" s="68"/>
      <c r="H5" s="68"/>
      <c r="I5" s="71"/>
      <c r="J5" s="72"/>
    </row>
    <row r="6" spans="2:10">
      <c r="B6" s="73"/>
      <c r="C6" s="74"/>
      <c r="D6" s="75"/>
      <c r="F6" s="76"/>
      <c r="I6" s="77"/>
    </row>
    <row r="7" spans="2:10" ht="60">
      <c r="B7" s="78" t="str">
        <f>EA!C14</f>
        <v>ŠTEVILO NAMIZNIH DELOVNIH POSTAJ ali UPORABNIKOV, 
ki jih bo organizacija pokrila z EA nakupno najemnim modelom</v>
      </c>
      <c r="C7" s="79">
        <f>EA!D14</f>
        <v>0</v>
      </c>
      <c r="D7" s="80" t="str">
        <f>EA!G14</f>
        <v>Skupno število WIN licenc po programu EA se ujema s številom delovnih postaj!</v>
      </c>
      <c r="F7" s="76"/>
      <c r="I7" s="77"/>
    </row>
    <row r="8" spans="2:10" ht="18.75">
      <c r="B8" s="245"/>
      <c r="C8" s="246"/>
      <c r="D8" s="247"/>
      <c r="E8" s="248"/>
      <c r="F8" s="249" t="s">
        <v>1266</v>
      </c>
      <c r="G8" s="250"/>
      <c r="H8" s="251"/>
      <c r="I8" s="252"/>
    </row>
    <row r="9" spans="2:10" ht="15" hidden="1">
      <c r="B9" s="253" t="s">
        <v>1267</v>
      </c>
      <c r="C9" s="254" t="s">
        <v>1268</v>
      </c>
      <c r="D9" s="255" t="s">
        <v>1269</v>
      </c>
      <c r="E9" s="256"/>
      <c r="F9" s="257" t="s">
        <v>1270</v>
      </c>
      <c r="G9" s="258" t="s">
        <v>1271</v>
      </c>
      <c r="H9" s="258" t="s">
        <v>1272</v>
      </c>
      <c r="I9" s="259" t="s">
        <v>1273</v>
      </c>
    </row>
    <row r="10" spans="2:10" ht="15" hidden="1">
      <c r="B10" s="260" t="s">
        <v>30</v>
      </c>
      <c r="C10" s="261"/>
      <c r="D10" s="262">
        <f>C10*1.22</f>
        <v>0</v>
      </c>
      <c r="E10" s="256"/>
      <c r="F10" s="263" t="s">
        <v>1274</v>
      </c>
      <c r="G10" s="264"/>
      <c r="H10" s="264"/>
      <c r="I10" s="265">
        <f>SUM(Skupaj!$G10:$H10)</f>
        <v>0</v>
      </c>
    </row>
    <row r="11" spans="2:10" ht="15.75" hidden="1" thickBot="1">
      <c r="B11" s="260" t="s">
        <v>31</v>
      </c>
      <c r="C11" s="261"/>
      <c r="D11" s="262">
        <f>C11*1.22</f>
        <v>0</v>
      </c>
      <c r="E11" s="256"/>
      <c r="F11" s="263" t="s">
        <v>58</v>
      </c>
      <c r="G11" s="264"/>
      <c r="H11" s="264"/>
      <c r="I11" s="265">
        <f>SUM(Skupaj!$G11:$H11)</f>
        <v>0</v>
      </c>
    </row>
    <row r="12" spans="2:10" ht="53.25" hidden="1" thickTop="1" thickBot="1">
      <c r="B12" s="266" t="s">
        <v>2093</v>
      </c>
      <c r="C12" s="267">
        <f>SUBTOTAL(109,Skupaj!$C$10:$C$11)</f>
        <v>0</v>
      </c>
      <c r="D12" s="268">
        <f>SUBTOTAL(109,Skupaj!$D$10:$D$11)</f>
        <v>0</v>
      </c>
      <c r="E12" s="256"/>
      <c r="F12" s="263" t="s">
        <v>1275</v>
      </c>
      <c r="G12" s="264"/>
      <c r="H12" s="264"/>
      <c r="I12" s="265">
        <f>SUM(Skupaj!$G12:$H12)</f>
        <v>0</v>
      </c>
    </row>
    <row r="13" spans="2:10" ht="15.75" hidden="1" thickTop="1">
      <c r="B13" s="245"/>
      <c r="C13" s="269"/>
      <c r="D13" s="270"/>
      <c r="E13" s="256"/>
      <c r="F13" s="271" t="s">
        <v>1276</v>
      </c>
      <c r="G13" s="272"/>
      <c r="H13" s="272"/>
      <c r="I13" s="273">
        <f>SUM(Skupaj!$G13:$H13)</f>
        <v>0</v>
      </c>
    </row>
    <row r="14" spans="2:10" ht="15" hidden="1">
      <c r="B14" s="274" t="s">
        <v>33</v>
      </c>
      <c r="C14" s="275" t="s">
        <v>1277</v>
      </c>
      <c r="D14" s="276" t="s">
        <v>1278</v>
      </c>
      <c r="E14" s="256"/>
      <c r="F14" s="263" t="s">
        <v>1279</v>
      </c>
      <c r="G14" s="264"/>
      <c r="H14" s="264"/>
      <c r="I14" s="265">
        <f>SUM(Skupaj!$G14:$H14)</f>
        <v>0</v>
      </c>
    </row>
    <row r="15" spans="2:10" ht="45.75" hidden="1" thickBot="1">
      <c r="B15" s="277" t="s">
        <v>1280</v>
      </c>
      <c r="C15" s="261">
        <f>D15/1.22</f>
        <v>0</v>
      </c>
      <c r="D15" s="262">
        <f>D25/3</f>
        <v>0</v>
      </c>
      <c r="E15" s="256"/>
      <c r="F15" s="263" t="s">
        <v>1281</v>
      </c>
      <c r="G15" s="264"/>
      <c r="H15" s="264"/>
      <c r="I15" s="265">
        <f>SUM(Skupaj!$G15:$H15)</f>
        <v>0</v>
      </c>
    </row>
    <row r="16" spans="2:10" ht="31.5" hidden="1" thickTop="1" thickBot="1">
      <c r="B16" s="278" t="s">
        <v>1282</v>
      </c>
      <c r="C16" s="279">
        <f>SUM(C12+C15)</f>
        <v>0</v>
      </c>
      <c r="D16" s="280">
        <f>SUM(D15+D12)</f>
        <v>0</v>
      </c>
      <c r="E16" s="281"/>
      <c r="F16" s="263" t="s">
        <v>1283</v>
      </c>
      <c r="G16" s="264"/>
      <c r="H16" s="264"/>
      <c r="I16" s="265">
        <f>SUM(Skupaj!$G16:$H16)</f>
        <v>0</v>
      </c>
    </row>
    <row r="17" spans="1:9" ht="15.75" hidden="1" thickTop="1">
      <c r="B17" s="282"/>
      <c r="C17" s="256"/>
      <c r="D17" s="283"/>
      <c r="E17" s="256"/>
      <c r="F17" s="271"/>
      <c r="G17" s="284" t="s">
        <v>1284</v>
      </c>
      <c r="H17" s="284" t="s">
        <v>1285</v>
      </c>
      <c r="I17" s="273"/>
    </row>
    <row r="18" spans="1:9" ht="15" hidden="1">
      <c r="B18" s="245"/>
      <c r="C18" s="248"/>
      <c r="D18" s="285"/>
      <c r="E18" s="256"/>
      <c r="F18" s="286" t="s">
        <v>58</v>
      </c>
      <c r="G18" s="287"/>
      <c r="H18" s="287"/>
      <c r="I18" s="288">
        <f>SUM(Skupaj!$G18:$H18)</f>
        <v>0</v>
      </c>
    </row>
    <row r="19" spans="1:9" ht="15">
      <c r="B19" s="83" t="s">
        <v>1286</v>
      </c>
      <c r="C19" s="84" t="s">
        <v>1268</v>
      </c>
      <c r="D19" s="85" t="s">
        <v>1269</v>
      </c>
      <c r="E19"/>
      <c r="F19" t="s">
        <v>1287</v>
      </c>
      <c r="G19" t="s">
        <v>1268</v>
      </c>
      <c r="H19" t="s">
        <v>1269</v>
      </c>
      <c r="I19" t="s">
        <v>1288</v>
      </c>
    </row>
    <row r="20" spans="1:9" ht="30.75" thickBot="1">
      <c r="B20" s="82" t="s">
        <v>30</v>
      </c>
      <c r="C20" s="86">
        <f>C10*3</f>
        <v>0</v>
      </c>
      <c r="D20" s="87">
        <f>C20*1.22</f>
        <v>0</v>
      </c>
      <c r="E20"/>
      <c r="F20" s="88" t="s">
        <v>1289</v>
      </c>
      <c r="G20" s="81">
        <f>EA!E236</f>
        <v>0</v>
      </c>
      <c r="H20" s="81">
        <f>EA!E238</f>
        <v>0</v>
      </c>
      <c r="I20" s="89" t="s">
        <v>1290</v>
      </c>
    </row>
    <row r="21" spans="1:9" ht="15">
      <c r="B21" s="82" t="s">
        <v>31</v>
      </c>
      <c r="C21" s="86">
        <f>C11*3</f>
        <v>0</v>
      </c>
      <c r="D21" s="87">
        <f t="shared" ref="D21" si="0">C21*1.22</f>
        <v>0</v>
      </c>
      <c r="E21"/>
      <c r="F21" s="90" t="s">
        <v>1291</v>
      </c>
      <c r="G21" s="91" t="s">
        <v>1268</v>
      </c>
      <c r="H21" s="91" t="s">
        <v>1269</v>
      </c>
      <c r="I21" s="92"/>
    </row>
    <row r="22" spans="1:9" ht="30">
      <c r="B22" s="93" t="s">
        <v>1292</v>
      </c>
      <c r="C22" s="94">
        <f>SUBTOTAL(109,Skupaj!$C$20:$C$21)</f>
        <v>0</v>
      </c>
      <c r="D22" s="95">
        <f>SUBTOTAL(109,Skupaj!$D$20:$D$21)</f>
        <v>0</v>
      </c>
      <c r="E22"/>
      <c r="F22" s="96" t="s">
        <v>1293</v>
      </c>
      <c r="G22" s="81">
        <f>G20*3</f>
        <v>0</v>
      </c>
      <c r="H22" s="97">
        <f>H20*3</f>
        <v>0</v>
      </c>
      <c r="I22" s="89" t="s">
        <v>1290</v>
      </c>
    </row>
    <row r="23" spans="1:9" ht="16.5" thickBot="1">
      <c r="B23" s="98"/>
      <c r="C23" s="99"/>
      <c r="D23" s="100"/>
      <c r="E23"/>
      <c r="F23" s="78"/>
      <c r="G23" s="81"/>
      <c r="H23" s="81"/>
      <c r="I23" s="101"/>
    </row>
    <row r="24" spans="1:9" ht="16.5" thickBot="1">
      <c r="B24" s="102" t="s">
        <v>1286</v>
      </c>
      <c r="C24" s="103" t="s">
        <v>1277</v>
      </c>
      <c r="D24" s="104" t="s">
        <v>1278</v>
      </c>
      <c r="E24"/>
      <c r="F24" s="78"/>
      <c r="G24" s="81"/>
      <c r="H24" s="81"/>
      <c r="I24" s="101"/>
    </row>
    <row r="25" spans="1:9" ht="60.75" thickBot="1">
      <c r="A25" s="105"/>
      <c r="B25" s="78" t="s">
        <v>1294</v>
      </c>
      <c r="C25" s="81">
        <f>D25/1.22</f>
        <v>0</v>
      </c>
      <c r="D25" s="106"/>
      <c r="E25" s="105"/>
      <c r="F25" s="96" t="str">
        <f>B25</f>
        <v>Skupna okvirna 3 letna vsota namenjena za dodatne aktivnosti po programu EA za TRUE UP,  STEP UP, NEW ORDER programska naročila</v>
      </c>
      <c r="G25" s="81">
        <f>C25</f>
        <v>0</v>
      </c>
      <c r="H25" s="97">
        <f>D25</f>
        <v>0</v>
      </c>
      <c r="I25" s="89" t="s">
        <v>1290</v>
      </c>
    </row>
    <row r="26" spans="1:9" ht="15.75" thickBot="1">
      <c r="B26" s="107" t="s">
        <v>1295</v>
      </c>
      <c r="C26" s="68" t="s">
        <v>1296</v>
      </c>
      <c r="D26" s="69"/>
      <c r="E26"/>
      <c r="F26" s="78"/>
      <c r="G26"/>
      <c r="H26"/>
      <c r="I26" s="77"/>
    </row>
    <row r="27" spans="1:9" ht="30">
      <c r="B27" s="108" t="s">
        <v>1286</v>
      </c>
      <c r="C27" t="s">
        <v>1268</v>
      </c>
      <c r="D27" s="109" t="s">
        <v>1269</v>
      </c>
      <c r="E27" t="s">
        <v>1288</v>
      </c>
      <c r="F27" s="110" t="str">
        <f>B29</f>
        <v>Okvirni predvideni strošek za nakupe programske opreme po programu MPSA</v>
      </c>
      <c r="G27" s="81">
        <f>C29</f>
        <v>0</v>
      </c>
      <c r="H27" s="97">
        <f>D29</f>
        <v>0</v>
      </c>
      <c r="I27" s="89" t="s">
        <v>1290</v>
      </c>
    </row>
    <row r="28" spans="1:9" ht="45">
      <c r="A28" s="105"/>
      <c r="B28" s="78" t="s">
        <v>1297</v>
      </c>
      <c r="C28" s="81">
        <f>D28/1.22</f>
        <v>0</v>
      </c>
      <c r="D28" s="111">
        <f>Tabela12[[#Totals],[Skupaj za količino z DDV]]</f>
        <v>0</v>
      </c>
      <c r="E28" s="112" t="str">
        <f t="shared" ref="E28:E29" si="1">IF($D$29&gt;0,"Pristopamo k programu MPSA","Ne pristopamo k programu MPSA!")</f>
        <v>Ne pristopamo k programu MPSA!</v>
      </c>
      <c r="F28" s="78"/>
      <c r="G28"/>
      <c r="H28"/>
      <c r="I28" s="77"/>
    </row>
    <row r="29" spans="1:9" ht="30.75" thickBot="1">
      <c r="A29" s="105"/>
      <c r="B29" s="113" t="s">
        <v>1298</v>
      </c>
      <c r="C29" s="114">
        <f>D29/1.22</f>
        <v>0</v>
      </c>
      <c r="D29" s="115">
        <f>Tabela12[[#Totals],[Skupaj za količino z DDV]]</f>
        <v>0</v>
      </c>
      <c r="E29" s="116" t="str">
        <f t="shared" si="1"/>
        <v>Ne pristopamo k programu MPSA!</v>
      </c>
      <c r="F29" s="117" t="s">
        <v>1299</v>
      </c>
      <c r="G29" s="81">
        <f>G42</f>
        <v>0</v>
      </c>
      <c r="H29" s="81">
        <f>H42</f>
        <v>0</v>
      </c>
      <c r="I29" s="101"/>
    </row>
    <row r="30" spans="1:9" ht="19.5" thickBot="1">
      <c r="B30" s="118"/>
      <c r="C30" s="119"/>
      <c r="D30" s="119"/>
      <c r="E30" s="120"/>
      <c r="F30" s="121" t="s">
        <v>1300</v>
      </c>
      <c r="G30" s="122">
        <f>SUBTOTAL(109,G22:G29)</f>
        <v>0</v>
      </c>
      <c r="H30" s="122">
        <f>SUBTOTAL(109,H22:H29)</f>
        <v>0</v>
      </c>
      <c r="I30" s="123"/>
    </row>
    <row r="31" spans="1:9" ht="15">
      <c r="C31"/>
      <c r="D31"/>
      <c r="E31" s="124"/>
      <c r="F31" s="76"/>
      <c r="I31" s="77"/>
    </row>
    <row r="32" spans="1:9" ht="18.75">
      <c r="B32" s="125"/>
      <c r="C32" s="126"/>
      <c r="D32" s="126"/>
      <c r="F32" s="127" t="s">
        <v>1301</v>
      </c>
      <c r="G32" s="2"/>
      <c r="I32" s="77"/>
    </row>
    <row r="33" spans="2:9" ht="15">
      <c r="C33" s="128"/>
      <c r="D33" s="128"/>
      <c r="F33" s="108" t="s">
        <v>1302</v>
      </c>
      <c r="G33" t="s">
        <v>1268</v>
      </c>
      <c r="H33" t="s">
        <v>1269</v>
      </c>
      <c r="I33" s="8" t="s">
        <v>1303</v>
      </c>
    </row>
    <row r="34" spans="2:9" ht="15">
      <c r="F34" s="129" t="s">
        <v>2088</v>
      </c>
      <c r="G34" s="81">
        <f>EA!E236</f>
        <v>0</v>
      </c>
      <c r="H34" s="81">
        <f>EA!E238</f>
        <v>0</v>
      </c>
      <c r="I34" s="81"/>
    </row>
    <row r="35" spans="2:9" ht="15">
      <c r="F35" s="129" t="s">
        <v>2089</v>
      </c>
      <c r="G35" s="81">
        <f>EA!E236</f>
        <v>0</v>
      </c>
      <c r="H35" s="81">
        <f>EA!E238</f>
        <v>0</v>
      </c>
      <c r="I35" s="81"/>
    </row>
    <row r="36" spans="2:9" ht="15">
      <c r="F36" s="129" t="s">
        <v>2090</v>
      </c>
      <c r="G36" s="81">
        <f>EA!E236</f>
        <v>0</v>
      </c>
      <c r="H36" s="81">
        <f>EA!E238</f>
        <v>0</v>
      </c>
      <c r="I36" s="81"/>
    </row>
    <row r="37" spans="2:9" ht="30">
      <c r="F37" s="130" t="str">
        <f>F22</f>
        <v>SKUPNA 3. LETNA VSOTA  - EA (brez TRUE UP, STEP UP, NEW ORDER in MPSA)</v>
      </c>
      <c r="G37" s="81">
        <f>SUBTOTAL(109,Tabela18[Skupna cena brez DDV])</f>
        <v>0</v>
      </c>
      <c r="H37" s="81">
        <f>SUBTOTAL(109,Tabela18[Skupna cena z DDV])</f>
        <v>0</v>
      </c>
      <c r="I37" s="81"/>
    </row>
    <row r="38" spans="2:9" ht="15.75" thickBot="1">
      <c r="B38" s="11" t="s">
        <v>10</v>
      </c>
    </row>
    <row r="39" spans="2:9" ht="15">
      <c r="B39" s="11" t="s">
        <v>18</v>
      </c>
      <c r="F39" s="131" t="s">
        <v>1304</v>
      </c>
      <c r="G39" s="132" t="s">
        <v>1268</v>
      </c>
      <c r="H39" s="132" t="s">
        <v>1269</v>
      </c>
      <c r="I39" s="133" t="s">
        <v>1288</v>
      </c>
    </row>
    <row r="40" spans="2:9" ht="23.25" thickBot="1">
      <c r="F40" s="134" t="s">
        <v>1305</v>
      </c>
      <c r="G40" s="135">
        <f>NTK!G6</f>
        <v>0</v>
      </c>
      <c r="H40" s="135">
        <f>NTK!H6</f>
        <v>0</v>
      </c>
      <c r="I40" s="136" t="s">
        <v>1306</v>
      </c>
    </row>
    <row r="41" spans="2:9" ht="15">
      <c r="F41" s="90" t="s">
        <v>1307</v>
      </c>
      <c r="G41" s="91" t="s">
        <v>1268</v>
      </c>
      <c r="H41" s="91" t="s">
        <v>1269</v>
      </c>
      <c r="I41" s="92"/>
    </row>
    <row r="42" spans="2:9" ht="23.25" thickBot="1">
      <c r="F42" s="137" t="s">
        <v>1308</v>
      </c>
      <c r="G42" s="138">
        <f>G40*3</f>
        <v>0</v>
      </c>
      <c r="H42" s="138">
        <f>H40*3</f>
        <v>0</v>
      </c>
      <c r="I42" s="139" t="s">
        <v>1306</v>
      </c>
    </row>
    <row r="51" spans="3:3" ht="15">
      <c r="C51" s="140"/>
    </row>
    <row r="52" spans="3:3" ht="15">
      <c r="C52" s="140"/>
    </row>
  </sheetData>
  <sheetProtection algorithmName="SHA-512" hashValue="N1BLQFWopDCE7V8O9bydthHpZ7H+numVuO7/aP79W0Y7GHloof/N+epxLchjNVKTVXqemP8jYB5194HVFrfc7g==" saltValue="8Bqe89qHq8hFtbC32b1u0w==" spinCount="100000" sheet="1" objects="1" scenarios="1"/>
  <hyperlinks>
    <hyperlink ref="G3" location="Skupaj!A1" display="Pregled SKUPAJ" xr:uid="{3B12192B-68C9-46FD-BCAF-C4FCDB276246}"/>
    <hyperlink ref="H3" location="START!A1" display="NAZAJ na START" xr:uid="{AD2A90C2-135F-4ECA-91F7-411B3C569DC3}"/>
    <hyperlink ref="B38" location="Skupaj!A1" display="Pregled SKUPAJ" xr:uid="{259AA8F6-1BCC-49B4-A054-B3F99ABD0ACF}"/>
    <hyperlink ref="B39" location="START!A1" display="NAZAJ na START" xr:uid="{7E3E20EF-F61C-46B8-91DE-E9130E8DCBE9}"/>
    <hyperlink ref="I3" location="EA!A1" display="Pregled SKUPAJ" xr:uid="{B0AFD157-383B-416A-9CE2-238F759E3C16}"/>
    <hyperlink ref="I4" location="MPSA!A1" display="POJDI na MPSA" xr:uid="{14ED10A1-1AAC-4736-9F69-78793DD88DB7}"/>
    <hyperlink ref="J3" location="NTK!A1" display="POJDI na NTK" xr:uid="{77376287-C827-49CB-A301-1E77D934B9E5}"/>
  </hyperlinks>
  <pageMargins left="0.7" right="0.7" top="0.75" bottom="0.75" header="0.3" footer="0.3"/>
  <tableParts count="4">
    <tablePart r:id="rId1"/>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4E473-574C-4D5E-A16C-117A4E389E1A}">
  <dimension ref="A1:E12"/>
  <sheetViews>
    <sheetView workbookViewId="0"/>
  </sheetViews>
  <sheetFormatPr defaultRowHeight="15"/>
  <cols>
    <col min="1" max="1" width="90" customWidth="1"/>
    <col min="2" max="2" width="15.28515625" customWidth="1"/>
    <col min="3" max="3" width="18" customWidth="1"/>
    <col min="4" max="4" width="125.42578125" customWidth="1"/>
    <col min="5" max="5" width="19" bestFit="1" customWidth="1"/>
  </cols>
  <sheetData>
    <row r="1" spans="1:5" ht="21">
      <c r="A1" s="216" t="s">
        <v>1309</v>
      </c>
      <c r="B1" s="11" t="s">
        <v>10</v>
      </c>
      <c r="C1" s="11" t="s">
        <v>18</v>
      </c>
      <c r="D1" s="141"/>
      <c r="E1" s="141"/>
    </row>
    <row r="2" spans="1:5">
      <c r="A2" s="141"/>
      <c r="B2" s="141"/>
      <c r="C2" s="142" t="s">
        <v>1310</v>
      </c>
      <c r="D2" s="141"/>
      <c r="E2" s="141"/>
    </row>
    <row r="3" spans="1:5" ht="21">
      <c r="A3" s="217" t="s">
        <v>1311</v>
      </c>
      <c r="B3" s="11" t="s">
        <v>1312</v>
      </c>
      <c r="C3" s="144"/>
      <c r="D3" s="145" t="s">
        <v>1313</v>
      </c>
      <c r="E3" s="66" t="s">
        <v>4</v>
      </c>
    </row>
    <row r="4" spans="1:5">
      <c r="A4" s="141" t="s">
        <v>1675</v>
      </c>
      <c r="B4" s="141"/>
      <c r="C4" s="141"/>
      <c r="D4" s="141" t="s">
        <v>1676</v>
      </c>
      <c r="E4" s="141"/>
    </row>
    <row r="5" spans="1:5">
      <c r="A5" s="141" t="s">
        <v>1677</v>
      </c>
      <c r="B5" s="141"/>
      <c r="C5" s="141"/>
      <c r="D5" s="141" t="s">
        <v>1678</v>
      </c>
      <c r="E5" s="141"/>
    </row>
    <row r="6" spans="1:5">
      <c r="A6" s="141" t="s">
        <v>1679</v>
      </c>
      <c r="B6" s="141"/>
      <c r="C6" s="141"/>
      <c r="D6" s="141" t="s">
        <v>1680</v>
      </c>
      <c r="E6" s="141"/>
    </row>
    <row r="7" spans="1:5">
      <c r="A7" s="141" t="s">
        <v>1681</v>
      </c>
      <c r="B7" s="141"/>
      <c r="C7" s="141"/>
      <c r="D7" s="141" t="s">
        <v>1682</v>
      </c>
      <c r="E7" s="141"/>
    </row>
    <row r="8" spans="1:5">
      <c r="A8" s="141" t="s">
        <v>1683</v>
      </c>
      <c r="B8" s="141"/>
      <c r="C8" s="141"/>
      <c r="D8" s="141" t="s">
        <v>1684</v>
      </c>
      <c r="E8" s="141"/>
    </row>
    <row r="9" spans="1:5">
      <c r="A9" s="141" t="s">
        <v>1685</v>
      </c>
      <c r="B9" s="141"/>
      <c r="C9" s="141"/>
      <c r="D9" s="141" t="s">
        <v>1686</v>
      </c>
      <c r="E9" s="141"/>
    </row>
    <row r="10" spans="1:5">
      <c r="A10" s="141" t="s">
        <v>1687</v>
      </c>
      <c r="B10" s="141"/>
      <c r="C10" s="141"/>
      <c r="D10" s="141" t="s">
        <v>1688</v>
      </c>
      <c r="E10" s="141"/>
    </row>
    <row r="11" spans="1:5">
      <c r="A11" s="141" t="s">
        <v>1689</v>
      </c>
      <c r="B11" s="141"/>
      <c r="C11" s="141"/>
      <c r="D11" s="141" t="s">
        <v>1690</v>
      </c>
      <c r="E11" s="141"/>
    </row>
    <row r="12" spans="1:5">
      <c r="A12" s="141" t="s">
        <v>1691</v>
      </c>
      <c r="B12" s="141"/>
      <c r="C12" s="141"/>
      <c r="D12" s="141"/>
      <c r="E12" s="141"/>
    </row>
  </sheetData>
  <sheetProtection algorithmName="SHA-512" hashValue="8LrF78cZlk+BtAD4CO+vmG2c1OJsqK7b27y6fkvgPfHmDSSXcgtIOXdYOVmo+49wrGVmZMZfmZKpYxglcJxYLA==" saltValue="No17mLI3gdWT19pp8UWqIw==" spinCount="100000" sheet="1" objects="1" scenarios="1"/>
  <hyperlinks>
    <hyperlink ref="B1" location="Skupaj!A1" display="Pregled SKUPAJ" xr:uid="{10079914-C5A3-4DB0-A443-7B2EAE8F6EB7}"/>
    <hyperlink ref="C1" location="START!A1" display="NAZAJ na START" xr:uid="{8DDC1340-DBBF-4C66-AFF2-188CD614CC8A}"/>
    <hyperlink ref="B3" location="EA!A1" display="Pregled SKUPAJ" xr:uid="{8A76D9B4-E26E-4882-A0C8-B6D26FE0AB23}"/>
    <hyperlink ref="E3" location="MPSA!A1" display="POJDI na MPSA" xr:uid="{932F9A8F-D532-4D53-BCB7-6050C3C44627}"/>
    <hyperlink ref="C2" location="'MS Resitve'!A1" display="Nadaljuj" xr:uid="{939E521B-966A-4684-8FAD-BE9A0038D60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9B01B-B727-48E6-94C4-A74D2FDE2F42}">
  <dimension ref="A1:L65"/>
  <sheetViews>
    <sheetView workbookViewId="0">
      <selection activeCell="D20" sqref="D20"/>
    </sheetView>
  </sheetViews>
  <sheetFormatPr defaultColWidth="9.140625" defaultRowHeight="15"/>
  <cols>
    <col min="1" max="1" width="23.28515625" style="141" customWidth="1"/>
    <col min="2" max="2" width="17.140625" style="141" customWidth="1"/>
    <col min="3" max="3" width="19.140625" style="141" customWidth="1"/>
    <col min="4" max="4" width="130.7109375" style="141" customWidth="1"/>
    <col min="5" max="5" width="21" style="141" customWidth="1"/>
    <col min="6" max="6" width="16.42578125" style="141" customWidth="1"/>
    <col min="7" max="11" width="9.140625" style="141"/>
    <col min="12" max="12" width="48.140625" style="141" customWidth="1"/>
    <col min="13" max="16384" width="9.140625" style="141"/>
  </cols>
  <sheetData>
    <row r="1" spans="1:12" ht="21">
      <c r="A1" s="351" t="s">
        <v>1309</v>
      </c>
      <c r="B1" s="351"/>
      <c r="C1" s="351"/>
      <c r="D1" s="11" t="s">
        <v>10</v>
      </c>
      <c r="E1" s="11" t="s">
        <v>18</v>
      </c>
    </row>
    <row r="2" spans="1:12">
      <c r="E2" s="142" t="s">
        <v>1310</v>
      </c>
      <c r="L2" s="143"/>
    </row>
    <row r="3" spans="1:12">
      <c r="C3" s="166"/>
      <c r="L3" s="143"/>
    </row>
    <row r="4" spans="1:12" s="144" customFormat="1" ht="21">
      <c r="A4" s="350" t="s">
        <v>1311</v>
      </c>
      <c r="B4" s="350"/>
      <c r="C4" s="350"/>
      <c r="D4" s="167"/>
      <c r="E4" s="145" t="s">
        <v>1311</v>
      </c>
      <c r="F4" s="66" t="s">
        <v>1</v>
      </c>
    </row>
    <row r="5" spans="1:12" ht="20.100000000000001" customHeight="1">
      <c r="A5" s="158" t="s">
        <v>1392</v>
      </c>
      <c r="B5" s="159" t="s">
        <v>1393</v>
      </c>
      <c r="C5" s="160" t="s">
        <v>1394</v>
      </c>
      <c r="D5" s="161" t="s">
        <v>1395</v>
      </c>
      <c r="E5" s="145" t="s">
        <v>1313</v>
      </c>
      <c r="F5" s="66" t="s">
        <v>4</v>
      </c>
    </row>
    <row r="6" spans="1:12" ht="20.100000000000001" customHeight="1">
      <c r="A6" s="158" t="s">
        <v>1392</v>
      </c>
      <c r="B6" s="159" t="s">
        <v>1396</v>
      </c>
      <c r="C6" s="160" t="s">
        <v>1397</v>
      </c>
      <c r="D6" s="161" t="s">
        <v>1398</v>
      </c>
    </row>
    <row r="7" spans="1:12" ht="20.100000000000001" customHeight="1">
      <c r="A7" s="158" t="s">
        <v>1392</v>
      </c>
      <c r="B7" s="159" t="s">
        <v>1399</v>
      </c>
      <c r="C7" s="160" t="s">
        <v>1400</v>
      </c>
      <c r="D7" s="161" t="s">
        <v>1401</v>
      </c>
    </row>
    <row r="8" spans="1:12" ht="20.100000000000001" customHeight="1">
      <c r="A8" s="158" t="s">
        <v>1392</v>
      </c>
      <c r="B8" s="159" t="s">
        <v>1402</v>
      </c>
      <c r="C8" s="160" t="s">
        <v>1403</v>
      </c>
      <c r="D8" s="161" t="s">
        <v>1404</v>
      </c>
    </row>
    <row r="9" spans="1:12" ht="20.100000000000001" customHeight="1">
      <c r="A9" s="158" t="s">
        <v>1392</v>
      </c>
      <c r="B9" s="159" t="s">
        <v>1405</v>
      </c>
      <c r="C9" s="160" t="s">
        <v>1406</v>
      </c>
      <c r="D9" s="161" t="s">
        <v>1511</v>
      </c>
    </row>
    <row r="10" spans="1:12" ht="20.100000000000001" customHeight="1">
      <c r="A10" s="158" t="s">
        <v>1392</v>
      </c>
      <c r="B10" s="159" t="s">
        <v>1407</v>
      </c>
      <c r="C10" s="160" t="s">
        <v>1408</v>
      </c>
      <c r="D10" s="161" t="s">
        <v>1409</v>
      </c>
    </row>
    <row r="11" spans="1:12" ht="20.100000000000001" customHeight="1">
      <c r="A11" s="158" t="s">
        <v>1392</v>
      </c>
      <c r="B11" s="159" t="s">
        <v>1410</v>
      </c>
      <c r="C11" s="160" t="s">
        <v>1411</v>
      </c>
      <c r="D11" s="161" t="s">
        <v>1412</v>
      </c>
    </row>
    <row r="12" spans="1:12" ht="20.100000000000001" customHeight="1">
      <c r="A12" s="158" t="s">
        <v>1392</v>
      </c>
      <c r="B12" s="159" t="s">
        <v>457</v>
      </c>
      <c r="C12" s="160" t="s">
        <v>1413</v>
      </c>
      <c r="D12" s="161" t="s">
        <v>1414</v>
      </c>
    </row>
    <row r="13" spans="1:12" ht="20.100000000000001" customHeight="1">
      <c r="A13" s="158" t="s">
        <v>1392</v>
      </c>
      <c r="B13" s="159" t="s">
        <v>1415</v>
      </c>
      <c r="C13" s="160" t="s">
        <v>1416</v>
      </c>
      <c r="D13" s="161" t="s">
        <v>1417</v>
      </c>
    </row>
    <row r="14" spans="1:12" ht="20.100000000000001" customHeight="1">
      <c r="A14" s="158" t="s">
        <v>1392</v>
      </c>
      <c r="B14" s="159" t="s">
        <v>1418</v>
      </c>
      <c r="C14" s="160" t="s">
        <v>1418</v>
      </c>
      <c r="D14" s="161" t="s">
        <v>1419</v>
      </c>
      <c r="E14" s="146"/>
    </row>
    <row r="15" spans="1:12" ht="20.100000000000001" customHeight="1">
      <c r="A15" s="158" t="s">
        <v>1392</v>
      </c>
      <c r="B15" s="159" t="s">
        <v>1420</v>
      </c>
      <c r="C15" s="160" t="s">
        <v>1421</v>
      </c>
      <c r="D15" s="161" t="s">
        <v>1422</v>
      </c>
    </row>
    <row r="16" spans="1:12" ht="20.100000000000001" customHeight="1">
      <c r="A16" s="158" t="s">
        <v>1423</v>
      </c>
      <c r="B16" s="159" t="s">
        <v>184</v>
      </c>
      <c r="C16" s="160" t="s">
        <v>1424</v>
      </c>
      <c r="D16" s="161" t="s">
        <v>1425</v>
      </c>
    </row>
    <row r="17" spans="1:4" ht="20.100000000000001" customHeight="1">
      <c r="A17" s="158" t="s">
        <v>1423</v>
      </c>
      <c r="B17" s="159" t="s">
        <v>178</v>
      </c>
      <c r="C17" s="160" t="s">
        <v>1426</v>
      </c>
      <c r="D17" s="161" t="s">
        <v>1427</v>
      </c>
    </row>
    <row r="18" spans="1:4" ht="20.100000000000001" customHeight="1">
      <c r="A18" s="158" t="s">
        <v>1423</v>
      </c>
      <c r="B18" s="159" t="s">
        <v>1428</v>
      </c>
      <c r="C18" s="160" t="s">
        <v>1429</v>
      </c>
      <c r="D18" s="161" t="s">
        <v>1430</v>
      </c>
    </row>
    <row r="19" spans="1:4" ht="20.100000000000001" customHeight="1">
      <c r="A19" s="158" t="s">
        <v>1423</v>
      </c>
      <c r="B19" s="159" t="s">
        <v>1275</v>
      </c>
      <c r="C19" s="160" t="s">
        <v>179</v>
      </c>
      <c r="D19" s="161" t="s">
        <v>1431</v>
      </c>
    </row>
    <row r="20" spans="1:4" ht="20.100000000000001" customHeight="1">
      <c r="A20" s="158" t="s">
        <v>1423</v>
      </c>
      <c r="B20" s="159" t="s">
        <v>1432</v>
      </c>
      <c r="C20" s="160" t="s">
        <v>1433</v>
      </c>
      <c r="D20" s="161" t="s">
        <v>1434</v>
      </c>
    </row>
    <row r="21" spans="1:4" ht="20.100000000000001" customHeight="1">
      <c r="A21" s="158" t="s">
        <v>1423</v>
      </c>
      <c r="B21" s="159" t="s">
        <v>1435</v>
      </c>
      <c r="C21" s="160" t="s">
        <v>1436</v>
      </c>
      <c r="D21" s="161" t="s">
        <v>1437</v>
      </c>
    </row>
    <row r="22" spans="1:4" ht="20.100000000000001" customHeight="1">
      <c r="A22" s="158" t="s">
        <v>1423</v>
      </c>
      <c r="B22" s="159" t="s">
        <v>1438</v>
      </c>
      <c r="C22" s="160" t="s">
        <v>1439</v>
      </c>
      <c r="D22" s="161" t="s">
        <v>1440</v>
      </c>
    </row>
    <row r="23" spans="1:4" ht="20.100000000000001" customHeight="1">
      <c r="A23" s="158" t="s">
        <v>1423</v>
      </c>
      <c r="B23" s="159" t="s">
        <v>1441</v>
      </c>
      <c r="C23" s="160" t="s">
        <v>1442</v>
      </c>
      <c r="D23" s="161" t="s">
        <v>1443</v>
      </c>
    </row>
    <row r="24" spans="1:4" ht="20.100000000000001" customHeight="1">
      <c r="A24" s="158" t="s">
        <v>1423</v>
      </c>
      <c r="B24" s="159" t="s">
        <v>1444</v>
      </c>
      <c r="C24" s="160" t="s">
        <v>1445</v>
      </c>
      <c r="D24" s="161" t="s">
        <v>1446</v>
      </c>
    </row>
    <row r="25" spans="1:4" ht="20.100000000000001" customHeight="1">
      <c r="A25" s="158" t="s">
        <v>1423</v>
      </c>
      <c r="B25" s="159" t="s">
        <v>1447</v>
      </c>
      <c r="C25" s="160" t="s">
        <v>1448</v>
      </c>
      <c r="D25" s="161" t="s">
        <v>1449</v>
      </c>
    </row>
    <row r="26" spans="1:4" ht="20.100000000000001" customHeight="1">
      <c r="A26" s="158" t="s">
        <v>1423</v>
      </c>
      <c r="B26" s="159" t="s">
        <v>1450</v>
      </c>
      <c r="C26" s="160" t="s">
        <v>1451</v>
      </c>
      <c r="D26" s="161" t="s">
        <v>1452</v>
      </c>
    </row>
    <row r="27" spans="1:4" ht="20.100000000000001" customHeight="1">
      <c r="A27" s="158" t="s">
        <v>1423</v>
      </c>
      <c r="B27" s="159" t="s">
        <v>1453</v>
      </c>
      <c r="C27" s="160" t="s">
        <v>1454</v>
      </c>
      <c r="D27" s="161" t="s">
        <v>1455</v>
      </c>
    </row>
    <row r="28" spans="1:4" ht="20.100000000000001" customHeight="1">
      <c r="A28" s="158" t="s">
        <v>1423</v>
      </c>
      <c r="B28" s="159" t="s">
        <v>1456</v>
      </c>
      <c r="C28" s="160" t="s">
        <v>1457</v>
      </c>
      <c r="D28" s="161" t="s">
        <v>1458</v>
      </c>
    </row>
    <row r="29" spans="1:4" ht="20.100000000000001" customHeight="1">
      <c r="A29" s="158" t="s">
        <v>1423</v>
      </c>
      <c r="B29" s="159" t="s">
        <v>1459</v>
      </c>
      <c r="C29" s="160" t="s">
        <v>1460</v>
      </c>
      <c r="D29" s="161" t="s">
        <v>1461</v>
      </c>
    </row>
    <row r="30" spans="1:4" ht="20.100000000000001" customHeight="1">
      <c r="A30" s="158" t="s">
        <v>1423</v>
      </c>
      <c r="B30" s="159" t="s">
        <v>1462</v>
      </c>
      <c r="C30" s="160" t="s">
        <v>1463</v>
      </c>
      <c r="D30" s="161" t="s">
        <v>1464</v>
      </c>
    </row>
    <row r="31" spans="1:4" ht="20.100000000000001" customHeight="1">
      <c r="A31" s="158" t="s">
        <v>1423</v>
      </c>
      <c r="B31" s="159" t="s">
        <v>1465</v>
      </c>
      <c r="C31" s="160" t="s">
        <v>1466</v>
      </c>
      <c r="D31" s="161" t="s">
        <v>1467</v>
      </c>
    </row>
    <row r="32" spans="1:4" ht="20.100000000000001" customHeight="1">
      <c r="A32" s="158" t="s">
        <v>1468</v>
      </c>
      <c r="B32" s="159" t="s">
        <v>1469</v>
      </c>
      <c r="C32" s="160" t="s">
        <v>1470</v>
      </c>
      <c r="D32" s="161" t="s">
        <v>1471</v>
      </c>
    </row>
    <row r="33" spans="1:5" ht="20.100000000000001" customHeight="1">
      <c r="A33" s="158" t="s">
        <v>1468</v>
      </c>
      <c r="B33" s="159" t="s">
        <v>1472</v>
      </c>
      <c r="C33" s="160" t="s">
        <v>1473</v>
      </c>
      <c r="D33" s="161" t="s">
        <v>1474</v>
      </c>
    </row>
    <row r="34" spans="1:5" ht="20.100000000000001" customHeight="1">
      <c r="A34" s="158" t="s">
        <v>1468</v>
      </c>
      <c r="B34" s="159" t="s">
        <v>1475</v>
      </c>
      <c r="C34" s="160" t="s">
        <v>565</v>
      </c>
      <c r="D34" s="161" t="s">
        <v>1476</v>
      </c>
    </row>
    <row r="35" spans="1:5" ht="20.100000000000001" customHeight="1">
      <c r="A35" s="158" t="s">
        <v>1468</v>
      </c>
      <c r="B35" s="159" t="s">
        <v>1477</v>
      </c>
      <c r="C35" s="160" t="s">
        <v>1478</v>
      </c>
      <c r="D35" s="161" t="s">
        <v>1479</v>
      </c>
    </row>
    <row r="36" spans="1:5" ht="20.100000000000001" customHeight="1">
      <c r="A36" s="158" t="s">
        <v>1468</v>
      </c>
      <c r="B36" s="159" t="s">
        <v>1480</v>
      </c>
      <c r="C36" s="160" t="s">
        <v>1481</v>
      </c>
      <c r="D36" s="161" t="s">
        <v>1482</v>
      </c>
    </row>
    <row r="37" spans="1:5" ht="20.100000000000001" customHeight="1">
      <c r="A37" s="158" t="s">
        <v>1468</v>
      </c>
      <c r="B37" s="159" t="s">
        <v>1483</v>
      </c>
      <c r="C37" s="160" t="s">
        <v>1484</v>
      </c>
      <c r="D37" s="161" t="s">
        <v>1485</v>
      </c>
    </row>
    <row r="38" spans="1:5" ht="20.100000000000001" customHeight="1">
      <c r="A38" s="162" t="s">
        <v>1392</v>
      </c>
      <c r="B38" s="163" t="s">
        <v>1486</v>
      </c>
      <c r="C38" s="164" t="s">
        <v>1487</v>
      </c>
      <c r="D38" s="165" t="s">
        <v>1488</v>
      </c>
    </row>
    <row r="39" spans="1:5" ht="20.100000000000001" customHeight="1">
      <c r="A39" s="162" t="s">
        <v>1468</v>
      </c>
      <c r="B39" s="163" t="s">
        <v>1489</v>
      </c>
      <c r="C39" s="164" t="s">
        <v>1490</v>
      </c>
      <c r="D39" s="165" t="s">
        <v>1491</v>
      </c>
      <c r="E39" s="146"/>
    </row>
    <row r="40" spans="1:5" ht="20.100000000000001" customHeight="1">
      <c r="A40" s="162" t="s">
        <v>1468</v>
      </c>
      <c r="B40" s="163" t="s">
        <v>1492</v>
      </c>
      <c r="C40" s="164" t="s">
        <v>1493</v>
      </c>
      <c r="D40" s="165" t="s">
        <v>1494</v>
      </c>
    </row>
    <row r="63" spans="1:6">
      <c r="A63" s="147"/>
    </row>
    <row r="64" spans="1:6">
      <c r="E64" s="12"/>
      <c r="F64" s="148"/>
    </row>
    <row r="65" spans="5:5">
      <c r="E65" s="12"/>
    </row>
  </sheetData>
  <sheetProtection algorithmName="SHA-512" hashValue="NrLpf+XOhx/Lt9MjniykVBHudO5Bbokbpx1buORg8tG+esW/iqE35vSeb/PzlJ/e9tJV1Ti0O5TS1s+Zgx59MQ==" saltValue="ZvGprZu/v+zzZ6rBPI1Aqw==" spinCount="100000" sheet="1" objects="1" scenarios="1"/>
  <mergeCells count="2">
    <mergeCell ref="A4:C4"/>
    <mergeCell ref="A1:C1"/>
  </mergeCells>
  <hyperlinks>
    <hyperlink ref="D1" location="Skupaj!A1" display="Pregled SKUPAJ" xr:uid="{BFAD5307-01D2-47CD-8319-BCE4CAA5FF0C}"/>
    <hyperlink ref="E1" location="START!A1" display="NAZAJ na START" xr:uid="{573E212C-AE03-4FE9-ADA6-0311F0BACF17}"/>
    <hyperlink ref="E2" location="'MS Resitve'!A1" display="Nadaljuj" xr:uid="{ED4C6E21-A147-4DE8-B85A-3C8C34C65616}"/>
    <hyperlink ref="F5" location="MPSA!A1" display="POJDI na MPSA" xr:uid="{C51BBC94-E58A-4ECB-B99B-977286546619}"/>
    <hyperlink ref="F4" location="EA!A1" display="POJDI na EA" xr:uid="{42FF51E4-5CA0-4A91-A775-C3A6155E517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4B89-C119-4CA2-80DC-95A8178A3B69}">
  <dimension ref="A1:A2"/>
  <sheetViews>
    <sheetView zoomScaleNormal="100" workbookViewId="0">
      <selection activeCell="H7" sqref="H7"/>
    </sheetView>
  </sheetViews>
  <sheetFormatPr defaultColWidth="9" defaultRowHeight="18" customHeight="1"/>
  <cols>
    <col min="1" max="1" width="72" style="149" customWidth="1"/>
    <col min="2" max="16384" width="9" style="149"/>
  </cols>
  <sheetData>
    <row r="1" spans="1:1" ht="63.75" customHeight="1">
      <c r="A1" s="289" t="s">
        <v>2095</v>
      </c>
    </row>
    <row r="2" spans="1:1" ht="18" customHeight="1">
      <c r="A2" s="112" t="s">
        <v>2094</v>
      </c>
    </row>
  </sheetData>
  <sheetProtection algorithmName="SHA-512" hashValue="0Y9gExuN/LYS+LMLCdU4B84mitFQXHz+YXQCiwdgy4U2mZwxXHjbGsMrAkKH6wAdbMITZ+Nos/v0FuKoPOizdQ==" saltValue="wcQE1PKeW1vXHvif3XFg8w==" spinCount="100000" sheet="1" objects="1" scenarios="1"/>
  <hyperlinks>
    <hyperlink ref="A2" r:id="rId1" display="https://m365maps.com/files/Microsoft-365-Enterprise-All.htm" xr:uid="{4FED126F-C8EC-42D4-A1D5-96CB494A99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8</vt:i4>
      </vt:variant>
    </vt:vector>
  </HeadingPairs>
  <TitlesOfParts>
    <vt:vector size="8" baseType="lpstr">
      <vt:lpstr>START</vt:lpstr>
      <vt:lpstr>EA</vt:lpstr>
      <vt:lpstr>MPSA</vt:lpstr>
      <vt:lpstr>NTK</vt:lpstr>
      <vt:lpstr>Skupaj</vt:lpstr>
      <vt:lpstr>Info</vt:lpstr>
      <vt:lpstr>Legenda</vt:lpstr>
      <vt:lpstr>MS Resitve</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Durič</dc:creator>
  <cp:lastModifiedBy>Simon Durič</cp:lastModifiedBy>
  <dcterms:created xsi:type="dcterms:W3CDTF">2026-07-22T07:10:25Z</dcterms:created>
  <dcterms:modified xsi:type="dcterms:W3CDTF">2026-08-21T10:26:36Z</dcterms:modified>
</cp:coreProperties>
</file>